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4TO TRIMESTRE 2024\"/>
    </mc:Choice>
  </mc:AlternateContent>
  <xr:revisionPtr revIDLastSave="0" documentId="8_{6A6FD815-1EE0-401A-8B45-5C812DAC23D1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7" l="1"/>
  <c r="E22" i="7"/>
  <c r="D22" i="7"/>
  <c r="D12" i="16" l="1"/>
  <c r="E12" i="16" s="1"/>
  <c r="F12" i="16" s="1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4" i="6"/>
  <c r="G15" i="6"/>
  <c r="G16" i="6"/>
  <c r="G17" i="6"/>
  <c r="G18" i="6"/>
  <c r="G19" i="6"/>
  <c r="G20" i="6"/>
  <c r="G21" i="6"/>
  <c r="G22" i="6"/>
  <c r="G23" i="6"/>
  <c r="G13" i="6"/>
  <c r="G124" i="7" l="1"/>
  <c r="G49" i="7"/>
  <c r="G50" i="7"/>
  <c r="G51" i="7"/>
  <c r="D18" i="7"/>
  <c r="E18" i="7"/>
  <c r="F18" i="7"/>
  <c r="B17" i="2"/>
  <c r="C34" i="6" l="1"/>
  <c r="C39" i="6"/>
  <c r="C36" i="6"/>
  <c r="C15" i="6"/>
  <c r="C125" i="7" l="1"/>
  <c r="C126" i="7"/>
  <c r="C127" i="7"/>
  <c r="C128" i="7"/>
  <c r="C129" i="7"/>
  <c r="C130" i="7"/>
  <c r="C131" i="7"/>
  <c r="C132" i="7"/>
  <c r="C124" i="7"/>
  <c r="C115" i="7"/>
  <c r="C116" i="7"/>
  <c r="C117" i="7"/>
  <c r="C118" i="7"/>
  <c r="C119" i="7"/>
  <c r="C120" i="7"/>
  <c r="C121" i="7"/>
  <c r="C122" i="7"/>
  <c r="C114" i="7"/>
  <c r="C105" i="7"/>
  <c r="C106" i="7"/>
  <c r="C107" i="7"/>
  <c r="C108" i="7"/>
  <c r="C109" i="7"/>
  <c r="C110" i="7"/>
  <c r="C111" i="7"/>
  <c r="C112" i="7"/>
  <c r="C104" i="7"/>
  <c r="C95" i="7"/>
  <c r="C96" i="7"/>
  <c r="C97" i="7"/>
  <c r="C98" i="7"/>
  <c r="C99" i="7"/>
  <c r="C100" i="7"/>
  <c r="C101" i="7"/>
  <c r="C102" i="7"/>
  <c r="C94" i="7"/>
  <c r="C51" i="7"/>
  <c r="C49" i="7"/>
  <c r="C42" i="7"/>
  <c r="C30" i="7"/>
  <c r="C31" i="7"/>
  <c r="C32" i="7"/>
  <c r="C33" i="7"/>
  <c r="C34" i="7"/>
  <c r="C35" i="7"/>
  <c r="C36" i="7"/>
  <c r="C37" i="7"/>
  <c r="C29" i="7"/>
  <c r="C20" i="7"/>
  <c r="C21" i="7"/>
  <c r="C22" i="7"/>
  <c r="C23" i="7"/>
  <c r="C24" i="7"/>
  <c r="C25" i="7"/>
  <c r="C26" i="7"/>
  <c r="C27" i="7"/>
  <c r="D9" i="19"/>
  <c r="E9" i="19"/>
  <c r="F9" i="19"/>
  <c r="G9" i="19" s="1"/>
  <c r="D10" i="19"/>
  <c r="E10" i="19" s="1"/>
  <c r="F10" i="19" s="1"/>
  <c r="G10" i="19" s="1"/>
  <c r="D11" i="19"/>
  <c r="E11" i="19"/>
  <c r="F11" i="19"/>
  <c r="G11" i="19" s="1"/>
  <c r="D12" i="19"/>
  <c r="E12" i="19" s="1"/>
  <c r="F12" i="19" s="1"/>
  <c r="G12" i="19" s="1"/>
  <c r="D13" i="19"/>
  <c r="E13" i="19"/>
  <c r="F13" i="19"/>
  <c r="G13" i="19" s="1"/>
  <c r="G8" i="19"/>
  <c r="F8" i="19"/>
  <c r="E8" i="19"/>
  <c r="D8" i="19"/>
  <c r="C13" i="19"/>
  <c r="C9" i="19"/>
  <c r="C10" i="19"/>
  <c r="C11" i="19"/>
  <c r="C12" i="19"/>
  <c r="C8" i="19"/>
  <c r="G13" i="16"/>
  <c r="G14" i="16"/>
  <c r="G15" i="16"/>
  <c r="G16" i="16"/>
  <c r="G17" i="16"/>
  <c r="G12" i="16"/>
  <c r="F13" i="16"/>
  <c r="F14" i="16"/>
  <c r="F15" i="16"/>
  <c r="F16" i="16"/>
  <c r="F17" i="16"/>
  <c r="E13" i="16"/>
  <c r="E14" i="16"/>
  <c r="E15" i="16"/>
  <c r="E16" i="16"/>
  <c r="E17" i="16"/>
  <c r="D13" i="16"/>
  <c r="D14" i="16"/>
  <c r="D15" i="16"/>
  <c r="D16" i="16"/>
  <c r="D17" i="16"/>
  <c r="C13" i="16"/>
  <c r="C14" i="16"/>
  <c r="C15" i="16"/>
  <c r="C16" i="16"/>
  <c r="C17" i="16"/>
  <c r="C12" i="16"/>
  <c r="B17" i="16"/>
  <c r="G115" i="7"/>
  <c r="G116" i="7"/>
  <c r="G117" i="7"/>
  <c r="G118" i="7"/>
  <c r="G119" i="7"/>
  <c r="G120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D103" i="7"/>
  <c r="E103" i="7"/>
  <c r="G52" i="7"/>
  <c r="G53" i="7"/>
  <c r="G42" i="7"/>
  <c r="G30" i="7"/>
  <c r="G31" i="7"/>
  <c r="G32" i="7"/>
  <c r="G33" i="7"/>
  <c r="G34" i="7"/>
  <c r="G35" i="7"/>
  <c r="G36" i="7"/>
  <c r="G37" i="7"/>
  <c r="G29" i="7"/>
  <c r="C38" i="7"/>
  <c r="D38" i="7"/>
  <c r="E38" i="7"/>
  <c r="F38" i="7"/>
  <c r="C12" i="7"/>
  <c r="C13" i="7"/>
  <c r="C14" i="7"/>
  <c r="C15" i="7"/>
  <c r="C16" i="7"/>
  <c r="C17" i="7"/>
  <c r="C11" i="7"/>
  <c r="C134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D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1" i="7"/>
  <c r="G122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4" i="7"/>
  <c r="G55" i="7"/>
  <c r="G56" i="7"/>
  <c r="G57" i="7"/>
  <c r="G40" i="7"/>
  <c r="G41" i="7"/>
  <c r="G43" i="7"/>
  <c r="G44" i="7"/>
  <c r="G45" i="7"/>
  <c r="G46" i="7"/>
  <c r="G47" i="7"/>
  <c r="G3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28" i="7"/>
  <c r="F10" i="7"/>
  <c r="E150" i="7"/>
  <c r="E146" i="7"/>
  <c r="E137" i="7"/>
  <c r="E133" i="7"/>
  <c r="E123" i="7"/>
  <c r="E113" i="7"/>
  <c r="E93" i="7"/>
  <c r="E85" i="7"/>
  <c r="E75" i="7"/>
  <c r="E71" i="7"/>
  <c r="E62" i="7"/>
  <c r="E58" i="7"/>
  <c r="E4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5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B60" i="2"/>
  <c r="B41" i="2"/>
  <c r="E79" i="2" l="1"/>
  <c r="E47" i="2"/>
  <c r="E59" i="2" s="1"/>
  <c r="C9" i="9"/>
  <c r="F29" i="8"/>
  <c r="E29" i="8"/>
  <c r="G18" i="7"/>
  <c r="G62" i="7"/>
  <c r="G71" i="7"/>
  <c r="G28" i="7"/>
  <c r="C9" i="7"/>
  <c r="E84" i="7"/>
  <c r="C41" i="6"/>
  <c r="C70" i="6" s="1"/>
  <c r="F41" i="6"/>
  <c r="F70" i="6" s="1"/>
  <c r="K20" i="4"/>
  <c r="E20" i="4"/>
  <c r="I20" i="4"/>
  <c r="C43" i="9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D159" i="7" l="1"/>
  <c r="E81" i="2"/>
  <c r="C77" i="9"/>
  <c r="D77" i="9"/>
  <c r="G77" i="9"/>
  <c r="G9" i="7"/>
  <c r="C159" i="7"/>
  <c r="E159" i="7"/>
  <c r="F159" i="7"/>
  <c r="B159" i="7"/>
  <c r="G41" i="6"/>
  <c r="G42" i="6" s="1"/>
  <c r="B77" i="9"/>
  <c r="F77" i="9"/>
  <c r="G84" i="7"/>
  <c r="G70" i="6" l="1"/>
  <c r="G159" i="7"/>
  <c r="B38" i="2"/>
  <c r="B31" i="2"/>
  <c r="B25" i="2"/>
  <c r="B9" i="2"/>
  <c r="B47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<sst xmlns="http://schemas.openxmlformats.org/spreadsheetml/2006/main" count="1025" uniqueCount="603">
  <si>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</si>
  <si>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</si>
  <si>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</si>
  <si>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</si>
  <si>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</si>
  <si>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</si>
  <si>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</si>
  <si>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</si>
  <si>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</si>
  <si>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</si>
  <si>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</si>
  <si>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</si>
  <si>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</si>
  <si>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</si>
  <si>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</si>
  <si>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</si>
  <si>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</si>
  <si>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</si>
  <si>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</si>
  <si>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</si>
  <si>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</si>
  <si>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</si>
  <si>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</si>
  <si>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</si>
  <si>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</si>
  <si>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</si>
  <si>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</si>
  <si>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</si>
  <si>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</si>
  <si>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</si>
  <si>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</si>
  <si>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</si>
  <si>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</si>
  <si>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</si>
  <si>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</si>
  <si>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</si>
  <si>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</si>
  <si>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</si>
  <si>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</si>
  <si>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</si>
  <si>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</si>
  <si>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</si>
  <si>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</si>
  <si>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</si>
  <si>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</si>
  <si>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</si>
  <si>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</si>
  <si>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</si>
  <si>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</si>
  <si>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</si>
  <si>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</si>
  <si>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</si>
  <si>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</si>
  <si>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</si>
  <si>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</si>
  <si>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</si>
  <si>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</si>
  <si>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</si>
  <si>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</si>
  <si>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</si>
  <si>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</si>
  <si>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</si>
  <si>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</si>
  <si>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</si>
  <si>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</si>
  <si>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</si>
  <si>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</si>
  <si>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</si>
  <si>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</si>
  <si>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</si>
  <si>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</si>
  <si>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</si>
  <si>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</si>
  <si>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</si>
  <si>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</si>
  <si>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</si>
  <si>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</si>
  <si>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</si>
  <si>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</si>
  <si>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</si>
  <si>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</si>
  <si>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</si>
  <si>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</si>
  <si>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</si>
  <si>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</si>
  <si>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</si>
  <si>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</si>
  <si>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</si>
  <si>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</si>
  <si>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</si>
  <si>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</si>
  <si>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</si>
  <si>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</si>
  <si>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</si>
  <si>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</si>
  <si>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</si>
  <si>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</si>
  <si>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</si>
  <si>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</si>
  <si>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</si>
  <si>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</si>
  <si>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</si>
  <si>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</si>
  <si>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</si>
  <si>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</si>
  <si>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</si>
  <si>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</si>
  <si>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</si>
  <si>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</si>
  <si>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</si>
  <si>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</si>
  <si>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</si>
  <si>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</si>
  <si>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</si>
  <si>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</si>
  <si>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</si>
  <si>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</si>
  <si>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</si>
  <si>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</si>
  <si>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</si>
  <si>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</si>
  <si>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</si>
  <si>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</si>
  <si>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</si>
  <si>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</si>
  <si>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</si>
  <si>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</si>
  <si>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</si>
  <si>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</si>
  <si>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</si>
  <si>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</si>
  <si>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</si>
  <si>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</si>
  <si>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</si>
  <si>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</si>
  <si>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</si>
  <si>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</si>
  <si>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</si>
  <si>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</si>
  <si>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</si>
  <si>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</si>
  <si>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</si>
  <si>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</si>
  <si>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</si>
  <si>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</si>
  <si>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</si>
  <si>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</si>
  <si>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</si>
  <si>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</si>
  <si>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</si>
  <si>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</si>
  <si>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</si>
  <si>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</si>
  <si>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</si>
  <si>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</si>
  <si>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</si>
  <si>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</si>
  <si>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</si>
  <si>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</si>
  <si>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</si>
  <si>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</si>
  <si>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</si>
  <si>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</si>
  <si>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</si>
  <si>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</si>
  <si>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</si>
  <si>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</si>
  <si>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</si>
  <si>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</si>
  <si>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</si>
  <si>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</si>
  <si>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</si>
  <si>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</si>
  <si>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</si>
  <si>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</si>
  <si>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</si>
  <si>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</si>
  <si>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</si>
  <si>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</si>
  <si>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</si>
  <si>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</si>
  <si>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</si>
  <si>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</si>
  <si>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</si>
  <si>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</si>
  <si>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</si>
  <si>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</si>
  <si>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</si>
  <si>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</si>
  <si>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</si>
  <si>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</si>
  <si>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</si>
  <si>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</si>
  <si>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</si>
  <si>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</si>
  <si>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</si>
  <si>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</si>
  <si>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</si>
  <si>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</si>
  <si>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</si>
  <si>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</si>
  <si>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</si>
  <si>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</si>
  <si>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</si>
  <si>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</si>
  <si>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</si>
  <si>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</si>
  <si>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</si>
  <si>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</si>
  <si>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</si>
  <si>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</si>
  <si>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</si>
  <si>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</si>
  <si>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</si>
  <si>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</si>
  <si>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</si>
  <si>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</si>
  <si>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</si>
  <si>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</si>
  <si>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</si>
  <si>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</si>
  <si>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</si>
  <si>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</si>
  <si>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</si>
  <si>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</si>
  <si>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</si>
  <si>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</si>
  <si>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</si>
  <si>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</si>
  <si>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</si>
  <si>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</si>
  <si>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</si>
  <si>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</si>
  <si>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</si>
  <si>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</si>
  <si>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</si>
  <si>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</si>
  <si>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</si>
  <si>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</si>
  <si>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</si>
  <si>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</si>
  <si>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</si>
  <si>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</si>
  <si>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</si>
  <si>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</si>
  <si>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</si>
  <si>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</si>
  <si>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</si>
  <si>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</si>
  <si>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</si>
  <si>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</si>
  <si>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</si>
  <si>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</si>
  <si>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</si>
  <si>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</si>
  <si>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</si>
  <si>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</si>
  <si>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</si>
  <si>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</si>
  <si>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</si>
  <si>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</si>
  <si>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</si>
  <si>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</si>
  <si>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</si>
  <si>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</si>
  <si>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</si>
  <si>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</si>
  <si>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</si>
  <si>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</si>
  <si>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</si>
  <si>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</si>
  <si>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</si>
  <si>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</si>
  <si>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</si>
  <si>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</si>
  <si>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</si>
  <si>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</si>
  <si>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</si>
  <si>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</si>
  <si>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</si>
  <si>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</si>
  <si>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</si>
  <si>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</si>
  <si>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</si>
  <si>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</si>
  <si>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</si>
  <si>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</si>
  <si>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</si>
  <si>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</si>
  <si>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</si>
  <si>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</si>
  <si>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</si>
  <si>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</si>
  <si>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</si>
  <si>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</si>
  <si>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</si>
  <si>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</si>
  <si>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</si>
  <si>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</si>
  <si>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</si>
  <si>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</si>
  <si>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</si>
  <si>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</si>
  <si>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</si>
  <si>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</si>
  <si>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</si>
  <si>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</si>
  <si>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</si>
  <si>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</si>
  <si>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</si>
  <si>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</si>
  <si>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</si>
  <si>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</si>
  <si>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</si>
  <si>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</si>
  <si>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</si>
  <si>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</si>
  <si>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</si>
  <si>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</si>
  <si>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</si>
  <si>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</si>
  <si>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</si>
  <si>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</si>
  <si>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</si>
  <si>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</si>
  <si>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</si>
  <si>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</si>
  <si>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</si>
  <si>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</si>
  <si>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</si>
  <si>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</si>
  <si>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</si>
  <si>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</si>
  <si>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</si>
  <si>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</si>
  <si>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</si>
  <si>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</si>
  <si>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</si>
  <si>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</si>
  <si>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</si>
  <si>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</si>
  <si>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</si>
  <si>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</si>
  <si>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</si>
  <si>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</si>
  <si>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</si>
  <si>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</si>
  <si>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</si>
  <si>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</si>
  <si>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</si>
  <si>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</si>
  <si>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</si>
  <si>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</si>
  <si>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</si>
  <si>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</si>
  <si>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</si>
  <si>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</si>
  <si>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</si>
  <si>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</si>
  <si>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</si>
  <si>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</si>
  <si>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</si>
  <si>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</si>
  <si>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</si>
  <si>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</si>
  <si>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</si>
  <si>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</si>
  <si>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</si>
  <si>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</si>
  <si>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</si>
  <si>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</si>
  <si>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</si>
  <si>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</si>
  <si>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</si>
  <si>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</si>
  <si>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</si>
  <si>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</si>
  <si>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</si>
  <si>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</si>
  <si>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</si>
  <si>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</si>
  <si>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</si>
  <si>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</si>
  <si>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</si>
  <si>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</si>
  <si>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</si>
  <si>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</si>
  <si>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</si>
  <si>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</si>
  <si>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</si>
  <si>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</si>
  <si>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</si>
  <si>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</si>
  <si>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</si>
  <si>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</si>
  <si>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</si>
  <si>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</si>
  <si>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</si>
  <si>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</si>
  <si>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</si>
  <si>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</si>
  <si>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</si>
  <si>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</si>
  <si>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</si>
  <si>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</si>
  <si>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</si>
  <si>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</si>
  <si>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</si>
  <si>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</si>
  <si>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</si>
  <si>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</si>
  <si>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</si>
  <si>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</si>
  <si>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</si>
  <si>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</si>
  <si>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</si>
  <si>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</si>
  <si>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</si>
  <si>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</si>
  <si>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</si>
  <si>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</si>
  <si>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</si>
  <si>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</si>
  <si>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</si>
  <si>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</si>
  <si>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</si>
  <si>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</si>
  <si>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</si>
  <si>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</si>
  <si>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</si>
  <si>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</si>
  <si>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</si>
  <si>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</si>
  <si>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</si>
  <si>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</si>
  <si>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</si>
  <si>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</si>
  <si>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</si>
  <si>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</si>
  <si>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</si>
  <si>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</si>
  <si>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</si>
  <si>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</si>
  <si>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</si>
  <si>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</si>
  <si>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</si>
  <si>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</si>
  <si>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</si>
  <si>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</si>
  <si>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</si>
  <si>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</si>
  <si>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</si>
  <si>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</si>
  <si>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</si>
  <si>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</si>
  <si>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</si>
  <si>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</si>
  <si>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</si>
  <si>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</si>
  <si>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</si>
  <si>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</si>
  <si>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</si>
  <si>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</si>
  <si>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</si>
  <si>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</si>
  <si>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</si>
  <si>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</si>
  <si>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</si>
  <si>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</si>
  <si>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</si>
  <si>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</si>
  <si>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</si>
  <si>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</si>
  <si>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</si>
  <si>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</si>
  <si>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</si>
  <si>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</si>
  <si>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</si>
  <si>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</si>
  <si>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</si>
  <si>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</si>
  <si>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</si>
  <si>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</si>
  <si>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</si>
  <si>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</si>
  <si>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</si>
  <si>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</si>
  <si>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</si>
  <si>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</si>
  <si>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</si>
  <si>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</si>
  <si>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</si>
  <si>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</si>
  <si>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</si>
  <si>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</si>
  <si>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</si>
  <si>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</si>
  <si>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</si>
  <si>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</si>
  <si>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</si>
  <si>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</si>
  <si>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</si>
  <si>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</si>
  <si>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</si>
  <si>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</si>
  <si>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</si>
  <si>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</si>
  <si>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</si>
  <si>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</si>
  <si>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</si>
  <si>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</si>
  <si>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</si>
  <si>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</si>
  <si>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</si>
  <si>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</si>
  <si>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</si>
  <si>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</si>
  <si>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</si>
  <si>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</si>
  <si>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</si>
  <si>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</si>
  <si>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</si>
  <si>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</si>
  <si>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</si>
  <si>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</si>
  <si>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</si>
  <si>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</si>
  <si>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</si>
  <si>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</si>
  <si>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</si>
  <si>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</si>
  <si>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</si>
  <si>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</si>
  <si>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</si>
  <si>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</si>
  <si>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</si>
  <si>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</si>
  <si>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</si>
  <si>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</si>
  <si>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</si>
  <si>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</si>
  <si>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</si>
  <si>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</si>
  <si>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</si>
  <si>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</si>
  <si>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</si>
  <si>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</si>
  <si>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</si>
  <si>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</si>
  <si>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</si>
  <si>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</si>
  <si>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</si>
  <si>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</si>
  <si>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</si>
  <si>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</si>
  <si>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</si>
  <si>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</si>
  <si>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</si>
  <si>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</si>
  <si>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</si>
  <si>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</si>
  <si>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</si>
  <si>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</si>
  <si>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</si>
  <si>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</si>
  <si>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</si>
  <si>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</si>
  <si>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</si>
  <si>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</si>
  <si>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</si>
  <si>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</si>
  <si>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</si>
  <si>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</si>
  <si>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</si>
  <si>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</si>
  <si>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</si>
  <si>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</si>
  <si>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</si>
  <si>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</si>
  <si>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</si>
  <si>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</si>
  <si>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</si>
  <si>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</si>
  <si>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</si>
  <si>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</si>
  <si>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</si>
  <si>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</si>
  <si>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</si>
  <si>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</si>
  <si>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</si>
  <si>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</si>
  <si>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</si>
  <si>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</si>
  <si>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</si>
  <si>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</si>
  <si>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</si>
  <si>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</si>
  <si>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</si>
  <si>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</si>
  <si>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EN EL MUNICIPIO DE LEÓN, GTO.</t>
  </si>
  <si>
    <t xml:space="preserve">Sistema para Desarrollo Integral de la Familia en el Municipio de León, Guanajuato </t>
  </si>
  <si>
    <t>Al 1 de Enero de 2024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</si>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</sst>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3" applyNumberFormat="1" applyFont="1" applyBorder="1" applyAlignment="1" applyProtection="1">
      <alignment vertical="top"/>
      <protection locked="0"/>
    </xf>
    <xf numFmtId="4" fontId="21" fillId="4" borderId="18" xfId="0" applyNumberFormat="1" applyFont="1" applyFill="1" applyBorder="1" applyAlignment="1">
      <alignment wrapText="1"/>
    </xf>
    <xf numFmtId="0" fontId="0" fillId="3" borderId="14" xfId="0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4" t="s">
        <v>0</v>
      </c>
      <c r="B1" s="165"/>
      <c r="C1" s="165"/>
      <c r="D1" s="165"/>
      <c r="E1" s="165"/>
      <c r="F1" s="166"/>
    </row>
    <row r="2" spans="1:6" ht="15" customHeight="1" x14ac:dyDescent="0.3">
      <c r="A2" s="110" t="s">
        <v>599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601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593</v>
      </c>
      <c r="C6" s="1" t="s">
        <v>594</v>
      </c>
      <c r="D6" s="42" t="s">
        <v>4</v>
      </c>
      <c r="E6" s="41" t="s">
        <v>593</v>
      </c>
      <c r="F6" s="1" t="s">
        <v>594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17732523.330000002</v>
      </c>
      <c r="C9" s="47">
        <v>12060463.91</v>
      </c>
      <c r="D9" s="46" t="s">
        <v>10</v>
      </c>
      <c r="E9" s="47">
        <f>SUM(E10:E18)</f>
        <v>12051366.829999998</v>
      </c>
      <c r="F9" s="47">
        <v>9988806.3800000008</v>
      </c>
    </row>
    <row r="10" spans="1:6" x14ac:dyDescent="0.3">
      <c r="A10" s="48" t="s">
        <v>11</v>
      </c>
      <c r="B10" s="47">
        <v>112477</v>
      </c>
      <c r="C10" s="47">
        <v>195602</v>
      </c>
      <c r="D10" s="48" t="s">
        <v>12</v>
      </c>
      <c r="E10" s="47">
        <v>33442.32</v>
      </c>
      <c r="F10" s="47">
        <v>13449.54</v>
      </c>
    </row>
    <row r="11" spans="1:6" x14ac:dyDescent="0.3">
      <c r="A11" s="48" t="s">
        <v>13</v>
      </c>
      <c r="B11" s="47">
        <v>17619370.98</v>
      </c>
      <c r="C11" s="47">
        <v>11863227.08</v>
      </c>
      <c r="D11" s="48" t="s">
        <v>14</v>
      </c>
      <c r="E11" s="47">
        <v>4081829.99</v>
      </c>
      <c r="F11" s="47">
        <v>1413262.21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3">
      <c r="A13" s="48" t="s">
        <v>17</v>
      </c>
      <c r="B13" s="47">
        <v>675.35</v>
      </c>
      <c r="C13" s="47">
        <v>1634.83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675.35</v>
      </c>
      <c r="F15" s="47">
        <v>1634.83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7460635.2199999997</v>
      </c>
      <c r="F16" s="47">
        <v>7857151.9900000002</v>
      </c>
    </row>
    <row r="17" spans="1:6" x14ac:dyDescent="0.3">
      <c r="A17" s="46" t="s">
        <v>25</v>
      </c>
      <c r="B17" s="47">
        <f>+B18+B19+B20+B21+B22+B23+B24</f>
        <v>26414.400000000001</v>
      </c>
      <c r="C17" s="47">
        <v>36741.89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474783.95</v>
      </c>
      <c r="F18" s="47">
        <v>703307.81</v>
      </c>
    </row>
    <row r="19" spans="1:6" x14ac:dyDescent="0.3">
      <c r="A19" s="48" t="s">
        <v>29</v>
      </c>
      <c r="B19" s="47">
        <v>0</v>
      </c>
      <c r="C19" s="47">
        <v>5000</v>
      </c>
      <c r="D19" s="46" t="s">
        <v>30</v>
      </c>
      <c r="E19" s="47">
        <f>SUM(E20:E22)</f>
        <v>0</v>
      </c>
      <c r="F19" s="47">
        <v>0</v>
      </c>
    </row>
    <row r="20" spans="1:6" x14ac:dyDescent="0.3">
      <c r="A20" s="48" t="s">
        <v>31</v>
      </c>
      <c r="B20" s="47">
        <v>26414.400000000001</v>
      </c>
      <c r="C20" s="47">
        <v>31741.89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v>0</v>
      </c>
    </row>
    <row r="24" spans="1:6" x14ac:dyDescent="0.3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0</v>
      </c>
      <c r="C25" s="47">
        <v>0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v>0</v>
      </c>
      <c r="D31" s="46" t="s">
        <v>54</v>
      </c>
      <c r="E31" s="47">
        <f>SUM(E32:E37)</f>
        <v>0</v>
      </c>
      <c r="F31" s="47"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34626.01</v>
      </c>
      <c r="C37" s="47">
        <v>27485.01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v>0</v>
      </c>
      <c r="D38" s="46" t="s">
        <v>68</v>
      </c>
      <c r="E38" s="47">
        <f>SUM(E39:E41)</f>
        <v>133145.92000000001</v>
      </c>
      <c r="F38" s="47"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v>0</v>
      </c>
      <c r="D41" s="48" t="s">
        <v>74</v>
      </c>
      <c r="E41" s="47">
        <v>133145.92000000001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17793563.740000002</v>
      </c>
      <c r="C47" s="4">
        <v>12124690.810000001</v>
      </c>
      <c r="D47" s="2" t="s">
        <v>84</v>
      </c>
      <c r="E47" s="4">
        <f>E9+E19+E23+E26+E27+E31+E38+E42</f>
        <v>12184512.749999998</v>
      </c>
      <c r="F47" s="4">
        <v>9988806.3800000008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70000</v>
      </c>
      <c r="C51" s="47">
        <v>70000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167622435.69999999</v>
      </c>
      <c r="C52" s="47">
        <v>167622435.69999999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55254337.969999999</v>
      </c>
      <c r="C53" s="47">
        <v>51787177.689999998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19087.8</v>
      </c>
      <c r="C54" s="47">
        <v>19087.8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-69620761.5</v>
      </c>
      <c r="C55" s="47">
        <v>-63052324.380000003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v>0</v>
      </c>
    </row>
    <row r="58" spans="1:6" x14ac:dyDescent="0.3">
      <c r="A58" s="46" t="s">
        <v>102</v>
      </c>
      <c r="B58" s="47">
        <v>0</v>
      </c>
      <c r="C58" s="47">
        <v>251499.6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12184512.749999998</v>
      </c>
      <c r="F59" s="4">
        <v>9988806.3800000008</v>
      </c>
    </row>
    <row r="60" spans="1:6" x14ac:dyDescent="0.3">
      <c r="A60" s="3" t="s">
        <v>104</v>
      </c>
      <c r="B60" s="4">
        <f>SUM(B50:B58)</f>
        <v>153345099.97</v>
      </c>
      <c r="C60" s="4">
        <v>156697876.41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171138663.71000001</v>
      </c>
      <c r="C62" s="4">
        <v>168822567.22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79700086</v>
      </c>
      <c r="F63" s="47">
        <v>79700086</v>
      </c>
    </row>
    <row r="64" spans="1:6" x14ac:dyDescent="0.3">
      <c r="A64" s="45"/>
      <c r="B64" s="45"/>
      <c r="C64" s="45"/>
      <c r="D64" s="46" t="s">
        <v>108</v>
      </c>
      <c r="E64" s="47">
        <v>79700086</v>
      </c>
      <c r="F64" s="47">
        <v>79700086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79254064.960000008</v>
      </c>
      <c r="F68" s="47">
        <v>79133674.840000004</v>
      </c>
    </row>
    <row r="69" spans="1:6" x14ac:dyDescent="0.3">
      <c r="A69" s="53"/>
      <c r="B69" s="45"/>
      <c r="C69" s="45"/>
      <c r="D69" s="46" t="s">
        <v>112</v>
      </c>
      <c r="E69" s="47">
        <v>143191.24</v>
      </c>
      <c r="F69" s="47">
        <v>-3197818.47</v>
      </c>
    </row>
    <row r="70" spans="1:6" x14ac:dyDescent="0.3">
      <c r="A70" s="53"/>
      <c r="B70" s="45"/>
      <c r="C70" s="45"/>
      <c r="D70" s="46" t="s">
        <v>113</v>
      </c>
      <c r="E70" s="47">
        <v>-7850763.8200000003</v>
      </c>
      <c r="F70" s="47">
        <v>-4630144.2300000004</v>
      </c>
    </row>
    <row r="71" spans="1:6" x14ac:dyDescent="0.3">
      <c r="A71" s="53"/>
      <c r="B71" s="45"/>
      <c r="C71" s="45"/>
      <c r="D71" s="46" t="s">
        <v>114</v>
      </c>
      <c r="E71" s="47">
        <v>86961637.540000007</v>
      </c>
      <c r="F71" s="47">
        <v>86961637.540000007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158954150.96000001</v>
      </c>
      <c r="F79" s="4">
        <v>158833760.84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171138663.71000001</v>
      </c>
      <c r="F81" s="4">
        <v>168822567.22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 B48:B50 B32:B36 B47 B12 B14:B16 B18 B22:B30 B38:B46 B56:B62 E12:E13 E17 E19:E40 E42:E63 E65:E68 E72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L23" sqref="L23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446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447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x14ac:dyDescent="0.3">
      <c r="A5" s="176" t="s">
        <v>448</v>
      </c>
      <c r="B5" s="177"/>
      <c r="C5" s="177"/>
      <c r="D5" s="177"/>
      <c r="E5" s="177"/>
      <c r="F5" s="177"/>
      <c r="G5" s="178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562</v>
      </c>
      <c r="B7" s="119">
        <f>SUM(B8:B19)</f>
        <v>182794111</v>
      </c>
      <c r="C7" s="119">
        <f t="shared" ref="C7:G7" si="0">SUM(C8:C19)</f>
        <v>190105875.44000003</v>
      </c>
      <c r="D7" s="119">
        <f t="shared" si="0"/>
        <v>197710110.4576</v>
      </c>
      <c r="E7" s="119">
        <f t="shared" si="0"/>
        <v>205618514.87590399</v>
      </c>
      <c r="F7" s="119">
        <f t="shared" si="0"/>
        <v>213843255.47094017</v>
      </c>
      <c r="G7" s="119">
        <f t="shared" si="0"/>
        <v>222396985.68977779</v>
      </c>
    </row>
    <row r="8" spans="1:7" x14ac:dyDescent="0.3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565</v>
      </c>
      <c r="B12" s="75">
        <v>7300000</v>
      </c>
      <c r="C12" s="75">
        <f>B12*1.04</f>
        <v>7592000</v>
      </c>
      <c r="D12" s="75">
        <f>C12*1.04</f>
        <v>7895680</v>
      </c>
      <c r="E12" s="75">
        <f>D12*1.04</f>
        <v>8211507.2000000002</v>
      </c>
      <c r="F12" s="75">
        <f>E12*1.04</f>
        <v>8539967.4879999999</v>
      </c>
      <c r="G12" s="75">
        <f>F12*1.04</f>
        <v>8881566.1875200011</v>
      </c>
    </row>
    <row r="13" spans="1:7" x14ac:dyDescent="0.3">
      <c r="A13" s="58" t="s">
        <v>566</v>
      </c>
      <c r="B13" s="75">
        <v>0</v>
      </c>
      <c r="C13" s="75">
        <f t="shared" ref="C13:G17" si="1">B13*1.04</f>
        <v>0</v>
      </c>
      <c r="D13" s="75">
        <f t="shared" si="1"/>
        <v>0</v>
      </c>
      <c r="E13" s="75">
        <f t="shared" si="1"/>
        <v>0</v>
      </c>
      <c r="F13" s="75">
        <f t="shared" si="1"/>
        <v>0</v>
      </c>
      <c r="G13" s="75">
        <f t="shared" si="1"/>
        <v>0</v>
      </c>
    </row>
    <row r="14" spans="1:7" x14ac:dyDescent="0.3">
      <c r="A14" s="59" t="s">
        <v>490</v>
      </c>
      <c r="B14" s="75">
        <v>4014967</v>
      </c>
      <c r="C14" s="75">
        <f t="shared" si="1"/>
        <v>4175565.68</v>
      </c>
      <c r="D14" s="75">
        <f t="shared" si="1"/>
        <v>4342588.3072000006</v>
      </c>
      <c r="E14" s="75">
        <f t="shared" si="1"/>
        <v>4516291.8394880006</v>
      </c>
      <c r="F14" s="75">
        <f t="shared" si="1"/>
        <v>4696943.5130675212</v>
      </c>
      <c r="G14" s="75">
        <f t="shared" si="1"/>
        <v>4884821.2535902224</v>
      </c>
    </row>
    <row r="15" spans="1:7" x14ac:dyDescent="0.3">
      <c r="A15" s="58" t="s">
        <v>491</v>
      </c>
      <c r="B15" s="75">
        <v>0</v>
      </c>
      <c r="C15" s="75">
        <f t="shared" si="1"/>
        <v>0</v>
      </c>
      <c r="D15" s="75">
        <f t="shared" si="1"/>
        <v>0</v>
      </c>
      <c r="E15" s="75">
        <f t="shared" si="1"/>
        <v>0</v>
      </c>
      <c r="F15" s="75">
        <f t="shared" si="1"/>
        <v>0</v>
      </c>
      <c r="G15" s="75">
        <f t="shared" si="1"/>
        <v>0</v>
      </c>
    </row>
    <row r="16" spans="1:7" x14ac:dyDescent="0.3">
      <c r="A16" s="58" t="s">
        <v>567</v>
      </c>
      <c r="B16" s="75">
        <v>0</v>
      </c>
      <c r="C16" s="75">
        <f t="shared" si="1"/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">
      <c r="A17" s="58" t="s">
        <v>493</v>
      </c>
      <c r="B17" s="75">
        <f>164095375+7383769</f>
        <v>171479144</v>
      </c>
      <c r="C17" s="75">
        <f t="shared" si="1"/>
        <v>178338309.76000002</v>
      </c>
      <c r="D17" s="75">
        <f t="shared" si="1"/>
        <v>185471842.15040001</v>
      </c>
      <c r="E17" s="75">
        <f t="shared" si="1"/>
        <v>192890715.83641601</v>
      </c>
      <c r="F17" s="75">
        <f t="shared" si="1"/>
        <v>200606344.46987265</v>
      </c>
      <c r="G17" s="75">
        <f t="shared" si="1"/>
        <v>208630598.24866757</v>
      </c>
    </row>
    <row r="18" spans="1:7" x14ac:dyDescent="0.3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577</v>
      </c>
      <c r="B20" s="75"/>
      <c r="C20" s="75"/>
      <c r="D20" s="75"/>
      <c r="E20" s="75"/>
      <c r="F20" s="75"/>
      <c r="G20" s="75"/>
    </row>
    <row r="21" spans="1:7" x14ac:dyDescent="0.3">
      <c r="A21" s="3" t="s">
        <v>570</v>
      </c>
      <c r="B21" s="119">
        <f>SUM(B22:B26)</f>
        <v>0</v>
      </c>
      <c r="C21" s="119">
        <f t="shared" ref="C21:G21" si="2">SUM(C22:C26)</f>
        <v>0</v>
      </c>
      <c r="D21" s="119">
        <f t="shared" si="2"/>
        <v>0</v>
      </c>
      <c r="E21" s="119">
        <f t="shared" si="2"/>
        <v>0</v>
      </c>
      <c r="F21" s="119">
        <f t="shared" si="2"/>
        <v>0</v>
      </c>
      <c r="G21" s="119">
        <f t="shared" si="2"/>
        <v>0</v>
      </c>
    </row>
    <row r="22" spans="1:7" x14ac:dyDescent="0.3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577</v>
      </c>
      <c r="B27" s="76"/>
      <c r="C27" s="76"/>
      <c r="D27" s="76"/>
      <c r="E27" s="76"/>
      <c r="F27" s="76"/>
      <c r="G27" s="76"/>
    </row>
    <row r="28" spans="1:7" x14ac:dyDescent="0.3">
      <c r="A28" s="3" t="s">
        <v>574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3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577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576</v>
      </c>
      <c r="B31" s="119">
        <f>B21+B7+B28</f>
        <v>182794111</v>
      </c>
      <c r="C31" s="119">
        <f t="shared" ref="C31:G31" si="4">C21+C7+C28</f>
        <v>190105875.44000003</v>
      </c>
      <c r="D31" s="119">
        <f t="shared" si="4"/>
        <v>197710110.4576</v>
      </c>
      <c r="E31" s="119">
        <f t="shared" si="4"/>
        <v>205618514.87590399</v>
      </c>
      <c r="F31" s="119">
        <f t="shared" si="4"/>
        <v>213843255.47094017</v>
      </c>
      <c r="G31" s="119">
        <f t="shared" si="4"/>
        <v>222396985.68977779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463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503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 B15:B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25" sqref="L25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465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466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x14ac:dyDescent="0.3">
      <c r="A5" s="176" t="s">
        <v>448</v>
      </c>
      <c r="B5" s="177"/>
      <c r="C5" s="177"/>
      <c r="D5" s="177"/>
      <c r="E5" s="177"/>
      <c r="F5" s="177"/>
      <c r="G5" s="178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468</v>
      </c>
      <c r="B7" s="119">
        <f t="shared" ref="B7:G7" si="0">SUM(B8:B16)</f>
        <v>182794110.78</v>
      </c>
      <c r="C7" s="119">
        <f t="shared" si="0"/>
        <v>190105875.21120003</v>
      </c>
      <c r="D7" s="119">
        <f t="shared" si="0"/>
        <v>197710110.21964803</v>
      </c>
      <c r="E7" s="119">
        <f t="shared" si="0"/>
        <v>205618514.62843397</v>
      </c>
      <c r="F7" s="119">
        <f t="shared" si="0"/>
        <v>213843255.21357134</v>
      </c>
      <c r="G7" s="119">
        <f t="shared" si="0"/>
        <v>222396985.42211419</v>
      </c>
    </row>
    <row r="8" spans="1:7" x14ac:dyDescent="0.3">
      <c r="A8" s="58" t="s">
        <v>580</v>
      </c>
      <c r="B8" s="75">
        <v>142862354.78</v>
      </c>
      <c r="C8" s="75">
        <f>B8*1.04</f>
        <v>148576848.97120002</v>
      </c>
      <c r="D8" s="75">
        <f>C8*1.04</f>
        <v>154519922.93004802</v>
      </c>
      <c r="E8" s="75">
        <f>D8*1.04</f>
        <v>160700719.84724995</v>
      </c>
      <c r="F8" s="75">
        <f>E8*1.04</f>
        <v>167128748.64113995</v>
      </c>
      <c r="G8" s="75">
        <f>F8*1.04</f>
        <v>173813898.58678555</v>
      </c>
    </row>
    <row r="9" spans="1:7" ht="15.75" customHeight="1" x14ac:dyDescent="0.3">
      <c r="A9" s="58" t="s">
        <v>581</v>
      </c>
      <c r="B9" s="75">
        <v>9055020</v>
      </c>
      <c r="C9" s="75">
        <f t="shared" ref="C9:G13" si="1">B9*1.04</f>
        <v>9417220.8000000007</v>
      </c>
      <c r="D9" s="75">
        <f t="shared" si="1"/>
        <v>9793909.6320000011</v>
      </c>
      <c r="E9" s="75">
        <f t="shared" si="1"/>
        <v>10185666.017280001</v>
      </c>
      <c r="F9" s="75">
        <f t="shared" si="1"/>
        <v>10593092.657971201</v>
      </c>
      <c r="G9" s="75">
        <f t="shared" si="1"/>
        <v>11016816.364290049</v>
      </c>
    </row>
    <row r="10" spans="1:7" x14ac:dyDescent="0.3">
      <c r="A10" s="58" t="s">
        <v>471</v>
      </c>
      <c r="B10" s="75">
        <v>23546819.829999998</v>
      </c>
      <c r="C10" s="75">
        <f t="shared" si="1"/>
        <v>24488692.623199999</v>
      </c>
      <c r="D10" s="75">
        <f t="shared" si="1"/>
        <v>25468240.328127999</v>
      </c>
      <c r="E10" s="75">
        <f t="shared" si="1"/>
        <v>26486969.941253118</v>
      </c>
      <c r="F10" s="75">
        <f t="shared" si="1"/>
        <v>27546448.738903243</v>
      </c>
      <c r="G10" s="75">
        <f t="shared" si="1"/>
        <v>28648306.688459374</v>
      </c>
    </row>
    <row r="11" spans="1:7" x14ac:dyDescent="0.3">
      <c r="A11" s="58" t="s">
        <v>472</v>
      </c>
      <c r="B11" s="75">
        <v>6282940</v>
      </c>
      <c r="C11" s="75">
        <f t="shared" si="1"/>
        <v>6534257.6000000006</v>
      </c>
      <c r="D11" s="75">
        <f t="shared" si="1"/>
        <v>6795627.904000001</v>
      </c>
      <c r="E11" s="75">
        <f t="shared" si="1"/>
        <v>7067453.0201600017</v>
      </c>
      <c r="F11" s="75">
        <f t="shared" si="1"/>
        <v>7350151.1409664024</v>
      </c>
      <c r="G11" s="75">
        <f t="shared" si="1"/>
        <v>7644157.1866050586</v>
      </c>
    </row>
    <row r="12" spans="1:7" x14ac:dyDescent="0.3">
      <c r="A12" s="58" t="s">
        <v>582</v>
      </c>
      <c r="B12" s="75">
        <v>85000</v>
      </c>
      <c r="C12" s="75">
        <f t="shared" si="1"/>
        <v>88400</v>
      </c>
      <c r="D12" s="75">
        <f t="shared" si="1"/>
        <v>91936</v>
      </c>
      <c r="E12" s="75">
        <f t="shared" si="1"/>
        <v>95613.440000000002</v>
      </c>
      <c r="F12" s="75">
        <f t="shared" si="1"/>
        <v>99437.977600000013</v>
      </c>
      <c r="G12" s="75">
        <f t="shared" si="1"/>
        <v>103415.49670400002</v>
      </c>
    </row>
    <row r="13" spans="1:7" x14ac:dyDescent="0.3">
      <c r="A13" s="58" t="s">
        <v>474</v>
      </c>
      <c r="B13" s="75">
        <v>961976.17</v>
      </c>
      <c r="C13" s="75">
        <f t="shared" si="1"/>
        <v>1000455.2168000001</v>
      </c>
      <c r="D13" s="75">
        <f t="shared" si="1"/>
        <v>1040473.4254720001</v>
      </c>
      <c r="E13" s="75">
        <f t="shared" si="1"/>
        <v>1082092.3624908803</v>
      </c>
      <c r="F13" s="75">
        <f t="shared" si="1"/>
        <v>1125376.0569905154</v>
      </c>
      <c r="G13" s="75">
        <f t="shared" si="1"/>
        <v>1170391.0992701361</v>
      </c>
    </row>
    <row r="14" spans="1:7" x14ac:dyDescent="0.3">
      <c r="A14" s="59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478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577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480</v>
      </c>
      <c r="B29" s="119">
        <f>B18+B7</f>
        <v>182794110.78</v>
      </c>
      <c r="C29" s="119">
        <f t="shared" ref="C29:G29" si="3">C18+C7</f>
        <v>190105875.21120003</v>
      </c>
      <c r="D29" s="119">
        <f t="shared" si="3"/>
        <v>197710110.21964803</v>
      </c>
      <c r="E29" s="119">
        <f t="shared" si="3"/>
        <v>205618514.62843397</v>
      </c>
      <c r="F29" s="119">
        <f t="shared" si="3"/>
        <v>213843255.21357134</v>
      </c>
      <c r="G29" s="119">
        <f t="shared" si="3"/>
        <v>222396985.42211419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2" sqref="A2:G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481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482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451</v>
      </c>
      <c r="B6" s="119">
        <f>SUM(B7:B18)</f>
        <v>142654870.72999999</v>
      </c>
      <c r="C6" s="119">
        <f t="shared" ref="C6:G6" si="0">SUM(C7:C18)</f>
        <v>130580592.00999999</v>
      </c>
      <c r="D6" s="119">
        <f t="shared" si="0"/>
        <v>141304569.13</v>
      </c>
      <c r="E6" s="119">
        <f t="shared" si="0"/>
        <v>164546676.63999999</v>
      </c>
      <c r="F6" s="119">
        <f t="shared" si="0"/>
        <v>198350763.78</v>
      </c>
      <c r="G6" s="119">
        <f t="shared" si="0"/>
        <v>206441464.28999996</v>
      </c>
    </row>
    <row r="7" spans="1:7" x14ac:dyDescent="0.3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487</v>
      </c>
      <c r="B10" s="75">
        <v>5893516.5</v>
      </c>
      <c r="C10" s="75">
        <v>2270841</v>
      </c>
      <c r="D10" s="75">
        <v>3421483.5</v>
      </c>
      <c r="E10" s="75">
        <v>5250542.59</v>
      </c>
      <c r="F10" s="75">
        <v>5693067</v>
      </c>
      <c r="G10" s="75">
        <v>0</v>
      </c>
    </row>
    <row r="11" spans="1:7" x14ac:dyDescent="0.3">
      <c r="A11" s="58" t="s">
        <v>565</v>
      </c>
      <c r="B11" s="75">
        <v>5399463.7699999996</v>
      </c>
      <c r="C11" s="75">
        <v>3690476</v>
      </c>
      <c r="D11" s="75">
        <v>6141477.5300000003</v>
      </c>
      <c r="E11" s="75">
        <v>9028628.1999999993</v>
      </c>
      <c r="F11" s="75">
        <v>10235661.57</v>
      </c>
      <c r="G11" s="160">
        <v>10096769.050000001</v>
      </c>
    </row>
    <row r="12" spans="1:7" x14ac:dyDescent="0.3">
      <c r="A12" s="58" t="s">
        <v>566</v>
      </c>
      <c r="B12" s="75">
        <v>1903905</v>
      </c>
      <c r="C12" s="75">
        <v>1833396.5699999998</v>
      </c>
      <c r="D12" s="75">
        <v>1738807.5500000003</v>
      </c>
      <c r="E12" s="75">
        <v>4094447.69</v>
      </c>
      <c r="F12" s="75">
        <v>3221595.46</v>
      </c>
      <c r="G12" s="75">
        <v>0</v>
      </c>
    </row>
    <row r="13" spans="1:7" x14ac:dyDescent="0.3">
      <c r="A13" s="59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160">
        <v>8252433.3300000001</v>
      </c>
    </row>
    <row r="14" spans="1:7" x14ac:dyDescent="0.3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493</v>
      </c>
      <c r="B16" s="75">
        <v>113796841</v>
      </c>
      <c r="C16" s="75">
        <v>113796840</v>
      </c>
      <c r="D16" s="75">
        <v>122054961.33</v>
      </c>
      <c r="E16" s="75">
        <v>128933995.84999999</v>
      </c>
      <c r="F16" s="75">
        <v>156990364.81999999</v>
      </c>
      <c r="G16" s="160">
        <v>186191236.20999998</v>
      </c>
    </row>
    <row r="17" spans="1:7" x14ac:dyDescent="0.3">
      <c r="A17" s="58" t="s">
        <v>568</v>
      </c>
      <c r="B17" s="75">
        <v>9994559.5199999996</v>
      </c>
      <c r="C17" s="75">
        <v>4164086</v>
      </c>
      <c r="D17" s="75">
        <v>7117096.0600000005</v>
      </c>
      <c r="E17" s="75">
        <v>7650996.7599999988</v>
      </c>
      <c r="F17" s="75">
        <v>15530820.08</v>
      </c>
      <c r="G17" s="160">
        <v>735022.7</v>
      </c>
    </row>
    <row r="18" spans="1:7" x14ac:dyDescent="0.3">
      <c r="A18" s="92" t="s">
        <v>569</v>
      </c>
      <c r="B18" s="75">
        <v>5666584.9400000004</v>
      </c>
      <c r="C18" s="75">
        <v>4824952.4399999995</v>
      </c>
      <c r="D18" s="75">
        <v>830743.16</v>
      </c>
      <c r="E18" s="75">
        <v>9588065.5499999989</v>
      </c>
      <c r="F18" s="75">
        <v>6679254.8499999996</v>
      </c>
      <c r="G18" s="160">
        <v>1166003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461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501</v>
      </c>
      <c r="B30" s="119">
        <f>B20+B6+B27</f>
        <v>142654870.72999999</v>
      </c>
      <c r="C30" s="119">
        <f t="shared" ref="C30:G30" si="3">C20+C6+C27</f>
        <v>130580592.00999999</v>
      </c>
      <c r="D30" s="119">
        <f t="shared" si="3"/>
        <v>141304569.13</v>
      </c>
      <c r="E30" s="119">
        <f t="shared" si="3"/>
        <v>164546676.63999999</v>
      </c>
      <c r="F30" s="119">
        <f t="shared" si="3"/>
        <v>198350763.78</v>
      </c>
      <c r="G30" s="119">
        <f t="shared" si="3"/>
        <v>206441464.28999996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463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503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591</v>
      </c>
    </row>
    <row r="39" spans="1:7" x14ac:dyDescent="0.3">
      <c r="A39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9 B14:G15 B13:F13 B19:G30 G10 G1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I14" sqref="I1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  <col min="8" max="8" width="15.44140625" customWidth="1"/>
  </cols>
  <sheetData>
    <row r="1" spans="1:7" ht="41.1" customHeight="1" x14ac:dyDescent="0.3">
      <c r="A1" s="173" t="s">
        <v>506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507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468</v>
      </c>
      <c r="B6" s="119">
        <f t="shared" ref="B6:G6" si="0">SUM(B7:B15)</f>
        <v>135388717.95000002</v>
      </c>
      <c r="C6" s="119">
        <f t="shared" si="0"/>
        <v>129918279.58000001</v>
      </c>
      <c r="D6" s="119">
        <f t="shared" si="0"/>
        <v>135908799.84999999</v>
      </c>
      <c r="E6" s="119">
        <f t="shared" si="0"/>
        <v>160632960.57000002</v>
      </c>
      <c r="F6" s="119">
        <f t="shared" si="0"/>
        <v>197170510.35999998</v>
      </c>
      <c r="G6" s="119">
        <f t="shared" si="0"/>
        <v>199141302.52000001</v>
      </c>
    </row>
    <row r="7" spans="1:7" x14ac:dyDescent="0.3">
      <c r="A7" s="58" t="s">
        <v>580</v>
      </c>
      <c r="B7" s="75">
        <v>98366173.180000022</v>
      </c>
      <c r="C7" s="75">
        <v>101197315.18000001</v>
      </c>
      <c r="D7" s="75">
        <v>107121349.30000001</v>
      </c>
      <c r="E7" s="75">
        <v>114162165.11</v>
      </c>
      <c r="F7" s="75">
        <v>134180398.97999999</v>
      </c>
      <c r="G7" s="75">
        <v>144715492.56</v>
      </c>
    </row>
    <row r="8" spans="1:7" ht="15.75" customHeight="1" x14ac:dyDescent="0.3">
      <c r="A8" s="58" t="s">
        <v>581</v>
      </c>
      <c r="B8" s="75">
        <v>6653011.3300000001</v>
      </c>
      <c r="C8" s="75">
        <v>5393873.3399999999</v>
      </c>
      <c r="D8" s="75">
        <v>6635375.5899999999</v>
      </c>
      <c r="E8" s="75">
        <v>9231251.3000000007</v>
      </c>
      <c r="F8" s="75">
        <v>13416144.509999998</v>
      </c>
      <c r="G8" s="75">
        <v>11251902.529999997</v>
      </c>
    </row>
    <row r="9" spans="1:7" x14ac:dyDescent="0.3">
      <c r="A9" s="58" t="s">
        <v>471</v>
      </c>
      <c r="B9" s="75">
        <v>18728384.800000001</v>
      </c>
      <c r="C9" s="75">
        <v>13850700.819999998</v>
      </c>
      <c r="D9" s="75">
        <v>14947079.42</v>
      </c>
      <c r="E9" s="75">
        <v>19206481.899999999</v>
      </c>
      <c r="F9" s="75">
        <v>28827176.099999998</v>
      </c>
      <c r="G9" s="75">
        <v>28978090.340000004</v>
      </c>
    </row>
    <row r="10" spans="1:7" x14ac:dyDescent="0.3">
      <c r="A10" s="58" t="s">
        <v>472</v>
      </c>
      <c r="B10" s="75">
        <v>10058831.050000001</v>
      </c>
      <c r="C10" s="75">
        <v>8241532.2599999998</v>
      </c>
      <c r="D10" s="75">
        <v>6241068.6200000001</v>
      </c>
      <c r="E10" s="75">
        <v>9119753.3300000001</v>
      </c>
      <c r="F10" s="75">
        <v>13407492.340000002</v>
      </c>
      <c r="G10" s="75">
        <v>11343948.619999999</v>
      </c>
    </row>
    <row r="11" spans="1:7" x14ac:dyDescent="0.3">
      <c r="A11" s="58" t="s">
        <v>582</v>
      </c>
      <c r="B11" s="75">
        <v>1414857.62</v>
      </c>
      <c r="C11" s="75">
        <v>960564.93</v>
      </c>
      <c r="D11" s="75">
        <v>963926.91999999993</v>
      </c>
      <c r="E11" s="75">
        <v>7750954.4900000002</v>
      </c>
      <c r="F11" s="75">
        <v>7339298.4299999997</v>
      </c>
      <c r="G11" s="75">
        <v>2851868.4699999997</v>
      </c>
    </row>
    <row r="12" spans="1:7" x14ac:dyDescent="0.3">
      <c r="A12" s="58" t="s">
        <v>474</v>
      </c>
      <c r="B12" s="75">
        <v>167459.97</v>
      </c>
      <c r="C12" s="75">
        <v>274293.05</v>
      </c>
      <c r="D12" s="75">
        <v>0</v>
      </c>
      <c r="E12" s="75">
        <v>1162354.44</v>
      </c>
      <c r="F12" s="75">
        <v>0</v>
      </c>
      <c r="G12" s="75">
        <v>0</v>
      </c>
    </row>
    <row r="13" spans="1:7" x14ac:dyDescent="0.3">
      <c r="A13" s="59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471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577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480</v>
      </c>
      <c r="B28" s="119">
        <f>B17+B6</f>
        <v>135388717.95000002</v>
      </c>
      <c r="C28" s="119">
        <f t="shared" ref="C28:G28" si="2">C17+C6</f>
        <v>129918279.58000001</v>
      </c>
      <c r="D28" s="119">
        <f t="shared" si="2"/>
        <v>135908799.84999999</v>
      </c>
      <c r="E28" s="119">
        <f t="shared" si="2"/>
        <v>160632960.57000002</v>
      </c>
      <c r="F28" s="119">
        <f t="shared" si="2"/>
        <v>197170510.35999998</v>
      </c>
      <c r="G28" s="119">
        <f t="shared" si="2"/>
        <v>199141302.52000001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589</v>
      </c>
    </row>
    <row r="32" spans="1:7" x14ac:dyDescent="0.3">
      <c r="A32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D12 F12:G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3" t="s">
        <v>510</v>
      </c>
      <c r="B1" s="165"/>
      <c r="C1" s="165"/>
      <c r="D1" s="165"/>
      <c r="E1" s="165"/>
      <c r="F1" s="165"/>
    </row>
    <row r="2" spans="1:6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7"/>
    </row>
    <row r="3" spans="1:6" x14ac:dyDescent="0.3">
      <c r="A3" s="182" t="s">
        <v>511</v>
      </c>
      <c r="B3" s="183"/>
      <c r="C3" s="183"/>
      <c r="D3" s="183"/>
      <c r="E3" s="183"/>
      <c r="F3" s="184"/>
    </row>
    <row r="4" spans="1:6" ht="28.8" x14ac:dyDescent="0.3">
      <c r="A4" s="139" t="s">
        <v>449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">
      <c r="A5" s="143" t="s">
        <v>517</v>
      </c>
      <c r="B5" s="148"/>
      <c r="C5" s="148"/>
      <c r="D5" s="148"/>
      <c r="E5" s="148"/>
      <c r="F5" s="148"/>
    </row>
    <row r="6" spans="1:6" x14ac:dyDescent="0.3">
      <c r="A6" s="146" t="s">
        <v>518</v>
      </c>
      <c r="B6" s="145"/>
      <c r="C6" s="145"/>
      <c r="D6" s="145"/>
      <c r="E6" s="145"/>
      <c r="F6" s="145"/>
    </row>
    <row r="7" spans="1:6" ht="15.75" customHeight="1" x14ac:dyDescent="0.3">
      <c r="A7" s="146" t="s">
        <v>519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520</v>
      </c>
      <c r="B9" s="145"/>
      <c r="C9" s="145"/>
      <c r="D9" s="145"/>
      <c r="E9" s="145"/>
      <c r="F9" s="145"/>
    </row>
    <row r="10" spans="1:6" x14ac:dyDescent="0.3">
      <c r="A10" s="146" t="s">
        <v>521</v>
      </c>
      <c r="B10" s="155"/>
      <c r="C10" s="155"/>
      <c r="D10" s="155"/>
      <c r="E10" s="155"/>
      <c r="F10" s="155"/>
    </row>
    <row r="11" spans="1:6" x14ac:dyDescent="0.3">
      <c r="A11" s="67" t="s">
        <v>522</v>
      </c>
      <c r="B11" s="155"/>
      <c r="C11" s="155"/>
      <c r="D11" s="155"/>
      <c r="E11" s="155"/>
      <c r="F11" s="155"/>
    </row>
    <row r="12" spans="1:6" x14ac:dyDescent="0.3">
      <c r="A12" s="67" t="s">
        <v>523</v>
      </c>
      <c r="B12" s="155"/>
      <c r="C12" s="155"/>
      <c r="D12" s="155"/>
      <c r="E12" s="155"/>
      <c r="F12" s="155"/>
    </row>
    <row r="13" spans="1:6" x14ac:dyDescent="0.3">
      <c r="A13" s="67" t="s">
        <v>524</v>
      </c>
      <c r="B13" s="155"/>
      <c r="C13" s="155"/>
      <c r="D13" s="155"/>
      <c r="E13" s="155"/>
      <c r="F13" s="155"/>
    </row>
    <row r="14" spans="1:6" x14ac:dyDescent="0.3">
      <c r="A14" s="146" t="s">
        <v>525</v>
      </c>
      <c r="B14" s="155"/>
      <c r="C14" s="155"/>
      <c r="D14" s="155"/>
      <c r="E14" s="155"/>
      <c r="F14" s="155"/>
    </row>
    <row r="15" spans="1:6" x14ac:dyDescent="0.3">
      <c r="A15" s="67" t="s">
        <v>522</v>
      </c>
      <c r="B15" s="155"/>
      <c r="C15" s="155"/>
      <c r="D15" s="155"/>
      <c r="E15" s="155"/>
      <c r="F15" s="155"/>
    </row>
    <row r="16" spans="1:6" x14ac:dyDescent="0.3">
      <c r="A16" s="67" t="s">
        <v>523</v>
      </c>
      <c r="B16" s="156"/>
      <c r="C16" s="156"/>
      <c r="D16" s="156"/>
      <c r="E16" s="156"/>
      <c r="F16" s="156"/>
    </row>
    <row r="17" spans="1:6" x14ac:dyDescent="0.3">
      <c r="A17" s="67" t="s">
        <v>524</v>
      </c>
      <c r="B17" s="157"/>
      <c r="C17" s="157"/>
      <c r="D17" s="157"/>
      <c r="E17" s="157"/>
      <c r="F17" s="157"/>
    </row>
    <row r="18" spans="1:6" x14ac:dyDescent="0.3">
      <c r="A18" s="146" t="s">
        <v>526</v>
      </c>
      <c r="B18" s="157"/>
      <c r="C18" s="157"/>
      <c r="D18" s="157"/>
      <c r="E18" s="157"/>
      <c r="F18" s="157"/>
    </row>
    <row r="19" spans="1:6" x14ac:dyDescent="0.3">
      <c r="A19" s="146" t="s">
        <v>527</v>
      </c>
      <c r="B19" s="157"/>
      <c r="C19" s="157"/>
      <c r="D19" s="157"/>
      <c r="E19" s="157"/>
      <c r="F19" s="157"/>
    </row>
    <row r="20" spans="1:6" x14ac:dyDescent="0.3">
      <c r="A20" s="146" t="s">
        <v>528</v>
      </c>
      <c r="B20" s="158"/>
      <c r="C20" s="158"/>
      <c r="D20" s="158"/>
      <c r="E20" s="158"/>
      <c r="F20" s="158"/>
    </row>
    <row r="21" spans="1:6" x14ac:dyDescent="0.3">
      <c r="A21" s="146" t="s">
        <v>529</v>
      </c>
      <c r="B21" s="158"/>
      <c r="C21" s="158"/>
      <c r="D21" s="158"/>
      <c r="E21" s="158"/>
      <c r="F21" s="158"/>
    </row>
    <row r="22" spans="1:6" x14ac:dyDescent="0.3">
      <c r="A22" s="146" t="s">
        <v>530</v>
      </c>
      <c r="B22" s="158"/>
      <c r="C22" s="158"/>
      <c r="D22" s="158"/>
      <c r="E22" s="158"/>
      <c r="F22" s="158"/>
    </row>
    <row r="23" spans="1:6" x14ac:dyDescent="0.3">
      <c r="A23" s="146" t="s">
        <v>531</v>
      </c>
      <c r="B23" s="158"/>
      <c r="C23" s="158"/>
      <c r="D23" s="158"/>
      <c r="E23" s="158"/>
      <c r="F23" s="158"/>
    </row>
    <row r="24" spans="1:6" x14ac:dyDescent="0.3">
      <c r="A24" s="146" t="s">
        <v>532</v>
      </c>
      <c r="B24" s="150"/>
      <c r="C24" s="150"/>
      <c r="D24" s="150"/>
      <c r="E24" s="150"/>
      <c r="F24" s="150"/>
    </row>
    <row r="25" spans="1:6" x14ac:dyDescent="0.3">
      <c r="A25" s="146" t="s">
        <v>533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534</v>
      </c>
      <c r="B27" s="149"/>
      <c r="C27" s="149"/>
      <c r="D27" s="149"/>
      <c r="E27" s="149"/>
      <c r="F27" s="149"/>
    </row>
    <row r="28" spans="1:6" x14ac:dyDescent="0.3">
      <c r="A28" s="146" t="s">
        <v>535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536</v>
      </c>
      <c r="B30" s="53"/>
      <c r="C30" s="53"/>
      <c r="D30" s="53"/>
      <c r="E30" s="53"/>
      <c r="F30" s="53"/>
    </row>
    <row r="31" spans="1:6" x14ac:dyDescent="0.3">
      <c r="A31" s="154" t="s">
        <v>521</v>
      </c>
      <c r="B31" s="91"/>
      <c r="C31" s="91"/>
      <c r="D31" s="91"/>
      <c r="E31" s="91"/>
      <c r="F31" s="91"/>
    </row>
    <row r="32" spans="1:6" x14ac:dyDescent="0.3">
      <c r="A32" s="154" t="s">
        <v>525</v>
      </c>
      <c r="B32" s="91"/>
      <c r="C32" s="91"/>
      <c r="D32" s="91"/>
      <c r="E32" s="91"/>
      <c r="F32" s="91"/>
    </row>
    <row r="33" spans="1:6" x14ac:dyDescent="0.3">
      <c r="A33" s="154" t="s">
        <v>537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538</v>
      </c>
      <c r="B35" s="53"/>
      <c r="C35" s="53"/>
      <c r="D35" s="53"/>
      <c r="E35" s="53"/>
      <c r="F35" s="53"/>
    </row>
    <row r="36" spans="1:6" x14ac:dyDescent="0.3">
      <c r="A36" s="154" t="s">
        <v>539</v>
      </c>
      <c r="B36" s="53"/>
      <c r="C36" s="53"/>
      <c r="D36" s="53"/>
      <c r="E36" s="53"/>
      <c r="F36" s="53"/>
    </row>
    <row r="37" spans="1:6" x14ac:dyDescent="0.3">
      <c r="A37" s="154" t="s">
        <v>540</v>
      </c>
      <c r="B37" s="53"/>
      <c r="C37" s="53"/>
      <c r="D37" s="53"/>
      <c r="E37" s="53"/>
      <c r="F37" s="53"/>
    </row>
    <row r="38" spans="1:6" x14ac:dyDescent="0.3">
      <c r="A38" s="154" t="s">
        <v>541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542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543</v>
      </c>
      <c r="B42" s="53"/>
      <c r="C42" s="53"/>
      <c r="D42" s="53"/>
      <c r="E42" s="53"/>
      <c r="F42" s="53"/>
    </row>
    <row r="43" spans="1:6" x14ac:dyDescent="0.3">
      <c r="A43" s="154" t="s">
        <v>544</v>
      </c>
      <c r="B43" s="91"/>
      <c r="C43" s="91"/>
      <c r="D43" s="91"/>
      <c r="E43" s="91"/>
      <c r="F43" s="91"/>
    </row>
    <row r="44" spans="1:6" x14ac:dyDescent="0.3">
      <c r="A44" s="154" t="s">
        <v>545</v>
      </c>
      <c r="B44" s="91"/>
      <c r="C44" s="91"/>
      <c r="D44" s="91"/>
      <c r="E44" s="91"/>
      <c r="F44" s="91"/>
    </row>
    <row r="45" spans="1:6" x14ac:dyDescent="0.3">
      <c r="A45" s="154" t="s">
        <v>546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547</v>
      </c>
      <c r="B47" s="53"/>
      <c r="C47" s="53"/>
      <c r="D47" s="53"/>
      <c r="E47" s="53"/>
      <c r="F47" s="53"/>
    </row>
    <row r="48" spans="1:6" x14ac:dyDescent="0.3">
      <c r="A48" s="154" t="s">
        <v>545</v>
      </c>
      <c r="B48" s="91"/>
      <c r="C48" s="91"/>
      <c r="D48" s="91"/>
      <c r="E48" s="91"/>
      <c r="F48" s="91"/>
    </row>
    <row r="49" spans="1:6" x14ac:dyDescent="0.3">
      <c r="A49" s="154" t="s">
        <v>546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548</v>
      </c>
      <c r="B51" s="53"/>
      <c r="C51" s="53"/>
      <c r="D51" s="53"/>
      <c r="E51" s="53"/>
      <c r="F51" s="53"/>
    </row>
    <row r="52" spans="1:6" x14ac:dyDescent="0.3">
      <c r="A52" s="154" t="s">
        <v>545</v>
      </c>
      <c r="B52" s="91"/>
      <c r="C52" s="91"/>
      <c r="D52" s="91"/>
      <c r="E52" s="91"/>
      <c r="F52" s="91"/>
    </row>
    <row r="53" spans="1:6" x14ac:dyDescent="0.3">
      <c r="A53" s="154" t="s">
        <v>546</v>
      </c>
      <c r="B53" s="91"/>
      <c r="C53" s="91"/>
      <c r="D53" s="91"/>
      <c r="E53" s="91"/>
      <c r="F53" s="91"/>
    </row>
    <row r="54" spans="1:6" x14ac:dyDescent="0.3">
      <c r="A54" s="154" t="s">
        <v>549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550</v>
      </c>
      <c r="B56" s="53"/>
      <c r="C56" s="53"/>
      <c r="D56" s="53"/>
      <c r="E56" s="53"/>
      <c r="F56" s="53"/>
    </row>
    <row r="57" spans="1:6" x14ac:dyDescent="0.3">
      <c r="A57" s="154" t="s">
        <v>545</v>
      </c>
      <c r="B57" s="91"/>
      <c r="C57" s="91"/>
      <c r="D57" s="91"/>
      <c r="E57" s="91"/>
      <c r="F57" s="91"/>
    </row>
    <row r="58" spans="1:6" x14ac:dyDescent="0.3">
      <c r="A58" s="154" t="s">
        <v>546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551</v>
      </c>
      <c r="B60" s="53"/>
      <c r="C60" s="53"/>
      <c r="D60" s="53"/>
      <c r="E60" s="53"/>
      <c r="F60" s="53"/>
    </row>
    <row r="61" spans="1:6" x14ac:dyDescent="0.3">
      <c r="A61" s="154" t="s">
        <v>552</v>
      </c>
      <c r="B61" s="141"/>
      <c r="C61" s="141"/>
      <c r="D61" s="141"/>
      <c r="E61" s="141"/>
      <c r="F61" s="141"/>
    </row>
    <row r="62" spans="1:6" x14ac:dyDescent="0.3">
      <c r="A62" s="154" t="s">
        <v>553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554</v>
      </c>
      <c r="B64" s="141"/>
      <c r="C64" s="141"/>
      <c r="D64" s="141"/>
      <c r="E64" s="141"/>
      <c r="F64" s="141"/>
    </row>
    <row r="65" spans="1:6" x14ac:dyDescent="0.3">
      <c r="A65" s="154" t="s">
        <v>555</v>
      </c>
      <c r="B65" s="141"/>
      <c r="C65" s="141"/>
      <c r="D65" s="141"/>
      <c r="E65" s="141"/>
      <c r="F65" s="141"/>
    </row>
    <row r="66" spans="1:6" x14ac:dyDescent="0.3">
      <c r="A66" s="154" t="s">
        <v>556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90" t="s">
        <v>446</v>
      </c>
      <c r="B1" s="190"/>
      <c r="C1" s="190"/>
      <c r="D1" s="190"/>
      <c r="E1" s="190"/>
      <c r="F1" s="190"/>
      <c r="G1" s="190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447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448</v>
      </c>
      <c r="B5" s="132"/>
      <c r="C5" s="132"/>
      <c r="D5" s="132"/>
      <c r="E5" s="132"/>
      <c r="F5" s="132"/>
      <c r="G5" s="133"/>
    </row>
    <row r="6" spans="1:7" x14ac:dyDescent="0.3">
      <c r="A6" s="188" t="s">
        <v>449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3">
      <c r="A7" s="189"/>
      <c r="B7" s="70" t="s">
        <v>450</v>
      </c>
      <c r="C7" s="189"/>
      <c r="D7" s="189"/>
      <c r="E7" s="189"/>
      <c r="F7" s="189"/>
      <c r="G7" s="189"/>
    </row>
    <row r="8" spans="1:7" ht="28.8" x14ac:dyDescent="0.3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1" t="s">
        <v>465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466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448</v>
      </c>
      <c r="B5" s="114"/>
      <c r="C5" s="114"/>
      <c r="D5" s="114"/>
      <c r="E5" s="114"/>
      <c r="F5" s="114"/>
      <c r="G5" s="115"/>
    </row>
    <row r="6" spans="1:7" x14ac:dyDescent="0.3">
      <c r="A6" s="192" t="s">
        <v>467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3">
      <c r="A7" s="193"/>
      <c r="B7" s="37" t="s">
        <v>450</v>
      </c>
      <c r="C7" s="189"/>
      <c r="D7" s="189"/>
      <c r="E7" s="189"/>
      <c r="F7" s="189"/>
      <c r="G7" s="189"/>
    </row>
    <row r="8" spans="1:7" x14ac:dyDescent="0.3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1" t="s">
        <v>481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482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5" t="s">
        <v>449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0.6" x14ac:dyDescent="0.3">
      <c r="A6" s="172"/>
      <c r="B6" s="197"/>
      <c r="C6" s="197"/>
      <c r="D6" s="197"/>
      <c r="E6" s="197"/>
      <c r="F6" s="197"/>
      <c r="G6" s="37" t="s">
        <v>483</v>
      </c>
    </row>
    <row r="7" spans="1:7" x14ac:dyDescent="0.3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4" t="s">
        <v>504</v>
      </c>
      <c r="B39" s="194"/>
      <c r="C39" s="194"/>
      <c r="D39" s="194"/>
      <c r="E39" s="194"/>
      <c r="F39" s="194"/>
      <c r="G39" s="194"/>
    </row>
    <row r="40" spans="1:7" x14ac:dyDescent="0.3">
      <c r="A40" s="194" t="s">
        <v>505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1" t="s">
        <v>506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507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8" t="s">
        <v>467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3">
      <c r="A6" s="199"/>
      <c r="B6" s="197"/>
      <c r="C6" s="197"/>
      <c r="D6" s="197"/>
      <c r="E6" s="197"/>
      <c r="F6" s="197"/>
      <c r="G6" s="37" t="s">
        <v>508</v>
      </c>
    </row>
    <row r="7" spans="1:7" x14ac:dyDescent="0.3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4" t="s">
        <v>504</v>
      </c>
      <c r="B32" s="194"/>
      <c r="C32" s="194"/>
      <c r="D32" s="194"/>
      <c r="E32" s="194"/>
      <c r="F32" s="194"/>
      <c r="G32" s="194"/>
    </row>
    <row r="33" spans="1:7" x14ac:dyDescent="0.3">
      <c r="A33" s="194" t="s">
        <v>505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00" t="s">
        <v>510</v>
      </c>
      <c r="B1" s="200"/>
      <c r="C1" s="200"/>
      <c r="D1" s="200"/>
      <c r="E1" s="200"/>
      <c r="F1" s="200"/>
    </row>
    <row r="2" spans="1:6" ht="20.100000000000001" customHeight="1" x14ac:dyDescent="0.3">
      <c r="A2" s="110" t="str">
        <f>'Formato 1'!A2</f>
        <v>SISTEMA PARA EL DESARROLLO INTEGRAL DE LA FAMILIA EN EL MUNICIPIO DE LEÓN,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">
      <c r="A5" s="18" t="s">
        <v>517</v>
      </c>
      <c r="B5" s="53"/>
      <c r="C5" s="53"/>
      <c r="D5" s="53"/>
      <c r="E5" s="53"/>
      <c r="F5" s="53"/>
    </row>
    <row r="6" spans="1:6" ht="28.8" x14ac:dyDescent="0.3">
      <c r="A6" s="59" t="s">
        <v>518</v>
      </c>
      <c r="B6" s="60"/>
      <c r="C6" s="60"/>
      <c r="D6" s="60"/>
      <c r="E6" s="60"/>
      <c r="F6" s="60"/>
    </row>
    <row r="7" spans="1:6" ht="14.4" x14ac:dyDescent="0.3">
      <c r="A7" s="59" t="s">
        <v>519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520</v>
      </c>
      <c r="B9" s="45"/>
      <c r="C9" s="45"/>
      <c r="D9" s="45"/>
      <c r="E9" s="45"/>
      <c r="F9" s="45"/>
    </row>
    <row r="10" spans="1:6" ht="14.4" x14ac:dyDescent="0.3">
      <c r="A10" s="59" t="s">
        <v>521</v>
      </c>
      <c r="B10" s="60"/>
      <c r="C10" s="60"/>
      <c r="D10" s="60"/>
      <c r="E10" s="60"/>
      <c r="F10" s="60"/>
    </row>
    <row r="11" spans="1:6" ht="14.4" x14ac:dyDescent="0.3">
      <c r="A11" s="80" t="s">
        <v>522</v>
      </c>
      <c r="B11" s="60"/>
      <c r="C11" s="60"/>
      <c r="D11" s="60"/>
      <c r="E11" s="60"/>
      <c r="F11" s="60"/>
    </row>
    <row r="12" spans="1:6" ht="14.4" x14ac:dyDescent="0.3">
      <c r="A12" s="80" t="s">
        <v>523</v>
      </c>
      <c r="B12" s="60"/>
      <c r="C12" s="60"/>
      <c r="D12" s="60"/>
      <c r="E12" s="60"/>
      <c r="F12" s="60"/>
    </row>
    <row r="13" spans="1:6" ht="14.4" x14ac:dyDescent="0.3">
      <c r="A13" s="80" t="s">
        <v>524</v>
      </c>
      <c r="B13" s="60"/>
      <c r="C13" s="60"/>
      <c r="D13" s="60"/>
      <c r="E13" s="60"/>
      <c r="F13" s="60"/>
    </row>
    <row r="14" spans="1:6" ht="14.4" x14ac:dyDescent="0.3">
      <c r="A14" s="59" t="s">
        <v>525</v>
      </c>
      <c r="B14" s="60"/>
      <c r="C14" s="60"/>
      <c r="D14" s="60"/>
      <c r="E14" s="60"/>
      <c r="F14" s="60"/>
    </row>
    <row r="15" spans="1:6" ht="14.4" x14ac:dyDescent="0.3">
      <c r="A15" s="80" t="s">
        <v>522</v>
      </c>
      <c r="B15" s="60"/>
      <c r="C15" s="60"/>
      <c r="D15" s="60"/>
      <c r="E15" s="60"/>
      <c r="F15" s="60"/>
    </row>
    <row r="16" spans="1:6" ht="14.4" x14ac:dyDescent="0.3">
      <c r="A16" s="80" t="s">
        <v>523</v>
      </c>
      <c r="B16" s="60"/>
      <c r="C16" s="60"/>
      <c r="D16" s="60"/>
      <c r="E16" s="60"/>
      <c r="F16" s="60"/>
    </row>
    <row r="17" spans="1:6" ht="14.4" x14ac:dyDescent="0.3">
      <c r="A17" s="80" t="s">
        <v>524</v>
      </c>
      <c r="B17" s="60"/>
      <c r="C17" s="60"/>
      <c r="D17" s="60"/>
      <c r="E17" s="60"/>
      <c r="F17" s="60"/>
    </row>
    <row r="18" spans="1:6" ht="14.4" x14ac:dyDescent="0.3">
      <c r="A18" s="59" t="s">
        <v>526</v>
      </c>
      <c r="B18" s="122"/>
      <c r="C18" s="60"/>
      <c r="D18" s="60"/>
      <c r="E18" s="60"/>
      <c r="F18" s="60"/>
    </row>
    <row r="19" spans="1:6" ht="14.4" x14ac:dyDescent="0.3">
      <c r="A19" s="59" t="s">
        <v>527</v>
      </c>
      <c r="B19" s="60"/>
      <c r="C19" s="60"/>
      <c r="D19" s="60"/>
      <c r="E19" s="60"/>
      <c r="F19" s="60"/>
    </row>
    <row r="20" spans="1:6" ht="14.4" x14ac:dyDescent="0.3">
      <c r="A20" s="59" t="s">
        <v>528</v>
      </c>
      <c r="B20" s="123"/>
      <c r="C20" s="123"/>
      <c r="D20" s="123"/>
      <c r="E20" s="123"/>
      <c r="F20" s="123"/>
    </row>
    <row r="21" spans="1:6" ht="28.8" x14ac:dyDescent="0.3">
      <c r="A21" s="59" t="s">
        <v>529</v>
      </c>
      <c r="B21" s="123"/>
      <c r="C21" s="123"/>
      <c r="D21" s="123"/>
      <c r="E21" s="123"/>
      <c r="F21" s="123"/>
    </row>
    <row r="22" spans="1:6" ht="28.8" x14ac:dyDescent="0.3">
      <c r="A22" s="59" t="s">
        <v>530</v>
      </c>
      <c r="B22" s="123"/>
      <c r="C22" s="123"/>
      <c r="D22" s="123"/>
      <c r="E22" s="123"/>
      <c r="F22" s="123"/>
    </row>
    <row r="23" spans="1:6" ht="14.4" x14ac:dyDescent="0.3">
      <c r="A23" s="59" t="s">
        <v>531</v>
      </c>
      <c r="B23" s="123"/>
      <c r="C23" s="123"/>
      <c r="D23" s="123"/>
      <c r="E23" s="123"/>
      <c r="F23" s="123"/>
    </row>
    <row r="24" spans="1:6" ht="14.4" x14ac:dyDescent="0.3">
      <c r="A24" s="59" t="s">
        <v>532</v>
      </c>
      <c r="B24" s="124"/>
      <c r="C24" s="60"/>
      <c r="D24" s="60"/>
      <c r="E24" s="60"/>
      <c r="F24" s="60"/>
    </row>
    <row r="25" spans="1:6" ht="14.4" x14ac:dyDescent="0.3">
      <c r="A25" s="59" t="s">
        <v>533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534</v>
      </c>
      <c r="B27" s="45"/>
      <c r="C27" s="45"/>
      <c r="D27" s="45"/>
      <c r="E27" s="45"/>
      <c r="F27" s="45"/>
    </row>
    <row r="28" spans="1:6" ht="14.4" x14ac:dyDescent="0.3">
      <c r="A28" s="59" t="s">
        <v>535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536</v>
      </c>
      <c r="B30" s="45"/>
      <c r="C30" s="45"/>
      <c r="D30" s="45"/>
      <c r="E30" s="45"/>
      <c r="F30" s="45"/>
    </row>
    <row r="31" spans="1:6" ht="14.4" x14ac:dyDescent="0.3">
      <c r="A31" s="59" t="s">
        <v>521</v>
      </c>
      <c r="B31" s="60"/>
      <c r="C31" s="60"/>
      <c r="D31" s="60"/>
      <c r="E31" s="60"/>
      <c r="F31" s="60"/>
    </row>
    <row r="32" spans="1:6" ht="14.4" x14ac:dyDescent="0.3">
      <c r="A32" s="59" t="s">
        <v>525</v>
      </c>
      <c r="B32" s="60"/>
      <c r="C32" s="60"/>
      <c r="D32" s="60"/>
      <c r="E32" s="60"/>
      <c r="F32" s="60"/>
    </row>
    <row r="33" spans="1:6" ht="14.4" x14ac:dyDescent="0.3">
      <c r="A33" s="59" t="s">
        <v>537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538</v>
      </c>
      <c r="B35" s="45"/>
      <c r="C35" s="45"/>
      <c r="D35" s="45"/>
      <c r="E35" s="45"/>
      <c r="F35" s="45"/>
    </row>
    <row r="36" spans="1:6" ht="14.4" x14ac:dyDescent="0.3">
      <c r="A36" s="59" t="s">
        <v>539</v>
      </c>
      <c r="B36" s="60"/>
      <c r="C36" s="60"/>
      <c r="D36" s="60"/>
      <c r="E36" s="60"/>
      <c r="F36" s="60"/>
    </row>
    <row r="37" spans="1:6" ht="14.4" x14ac:dyDescent="0.3">
      <c r="A37" s="59" t="s">
        <v>540</v>
      </c>
      <c r="B37" s="60"/>
      <c r="C37" s="60"/>
      <c r="D37" s="60"/>
      <c r="E37" s="60"/>
      <c r="F37" s="60"/>
    </row>
    <row r="38" spans="1:6" ht="14.4" x14ac:dyDescent="0.3">
      <c r="A38" s="59" t="s">
        <v>541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542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543</v>
      </c>
      <c r="B42" s="45"/>
      <c r="C42" s="45"/>
      <c r="D42" s="45"/>
      <c r="E42" s="45"/>
      <c r="F42" s="45"/>
    </row>
    <row r="43" spans="1:6" ht="14.4" x14ac:dyDescent="0.3">
      <c r="A43" s="59" t="s">
        <v>544</v>
      </c>
      <c r="B43" s="60"/>
      <c r="C43" s="60"/>
      <c r="D43" s="60"/>
      <c r="E43" s="60"/>
      <c r="F43" s="60"/>
    </row>
    <row r="44" spans="1:6" ht="14.4" x14ac:dyDescent="0.3">
      <c r="A44" s="59" t="s">
        <v>545</v>
      </c>
      <c r="B44" s="60"/>
      <c r="C44" s="60"/>
      <c r="D44" s="60"/>
      <c r="E44" s="60"/>
      <c r="F44" s="60"/>
    </row>
    <row r="45" spans="1:6" ht="14.4" x14ac:dyDescent="0.3">
      <c r="A45" s="59" t="s">
        <v>546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547</v>
      </c>
      <c r="B47" s="45"/>
      <c r="C47" s="45"/>
      <c r="D47" s="45"/>
      <c r="E47" s="45"/>
      <c r="F47" s="45"/>
    </row>
    <row r="48" spans="1:6" ht="14.4" x14ac:dyDescent="0.3">
      <c r="A48" s="59" t="s">
        <v>545</v>
      </c>
      <c r="B48" s="123"/>
      <c r="C48" s="123"/>
      <c r="D48" s="123"/>
      <c r="E48" s="123"/>
      <c r="F48" s="123"/>
    </row>
    <row r="49" spans="1:6" ht="14.4" x14ac:dyDescent="0.3">
      <c r="A49" s="59" t="s">
        <v>546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548</v>
      </c>
      <c r="B51" s="45"/>
      <c r="C51" s="45"/>
      <c r="D51" s="45"/>
      <c r="E51" s="45"/>
      <c r="F51" s="45"/>
    </row>
    <row r="52" spans="1:6" ht="14.4" x14ac:dyDescent="0.3">
      <c r="A52" s="59" t="s">
        <v>545</v>
      </c>
      <c r="B52" s="60"/>
      <c r="C52" s="60"/>
      <c r="D52" s="60"/>
      <c r="E52" s="60"/>
      <c r="F52" s="60"/>
    </row>
    <row r="53" spans="1:6" ht="14.4" x14ac:dyDescent="0.3">
      <c r="A53" s="59" t="s">
        <v>546</v>
      </c>
      <c r="B53" s="60"/>
      <c r="C53" s="60"/>
      <c r="D53" s="60"/>
      <c r="E53" s="60"/>
      <c r="F53" s="60"/>
    </row>
    <row r="54" spans="1:6" ht="14.4" x14ac:dyDescent="0.3">
      <c r="A54" s="59" t="s">
        <v>549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4" t="s">
        <v>122</v>
      </c>
      <c r="B1" s="165"/>
      <c r="C1" s="165"/>
      <c r="D1" s="165"/>
      <c r="E1" s="165"/>
      <c r="F1" s="165"/>
      <c r="G1" s="165"/>
      <c r="H1" s="166"/>
    </row>
    <row r="2" spans="1:8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1 de Enero de 2024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595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9988806.3800000008</v>
      </c>
      <c r="C18" s="108"/>
      <c r="D18" s="108"/>
      <c r="E18" s="108"/>
      <c r="F18" s="161">
        <v>12184512.75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9988806.3800000008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12184512.75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7" t="s">
        <v>151</v>
      </c>
      <c r="B33" s="167"/>
      <c r="C33" s="167"/>
      <c r="D33" s="167"/>
      <c r="E33" s="167"/>
      <c r="F33" s="167"/>
      <c r="G33" s="167"/>
      <c r="H33" s="167"/>
    </row>
    <row r="34" spans="1:8" ht="14.4" customHeight="1" x14ac:dyDescent="0.3">
      <c r="A34" s="167"/>
      <c r="B34" s="167"/>
      <c r="C34" s="167"/>
      <c r="D34" s="167"/>
      <c r="E34" s="167"/>
      <c r="F34" s="167"/>
      <c r="G34" s="167"/>
      <c r="H34" s="167"/>
    </row>
    <row r="35" spans="1:8" ht="14.4" customHeight="1" x14ac:dyDescent="0.3">
      <c r="A35" s="167"/>
      <c r="B35" s="167"/>
      <c r="C35" s="167"/>
      <c r="D35" s="167"/>
      <c r="E35" s="167"/>
      <c r="F35" s="167"/>
      <c r="G35" s="167"/>
      <c r="H35" s="167"/>
    </row>
    <row r="36" spans="1:8" ht="14.4" customHeight="1" x14ac:dyDescent="0.3">
      <c r="A36" s="167"/>
      <c r="B36" s="167"/>
      <c r="C36" s="167"/>
      <c r="D36" s="167"/>
      <c r="E36" s="167"/>
      <c r="F36" s="167"/>
      <c r="G36" s="167"/>
      <c r="H36" s="167"/>
    </row>
    <row r="37" spans="1:8" ht="14.4" customHeight="1" x14ac:dyDescent="0.3">
      <c r="A37" s="167"/>
      <c r="B37" s="167"/>
      <c r="C37" s="167"/>
      <c r="D37" s="167"/>
      <c r="E37" s="167"/>
      <c r="F37" s="167"/>
      <c r="G37" s="167"/>
      <c r="H37" s="167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4" t="s">
        <v>162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596</v>
      </c>
      <c r="J6" s="1" t="s">
        <v>597</v>
      </c>
      <c r="K6" s="1" t="s">
        <v>598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H22" sqref="H22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4" t="s">
        <v>183</v>
      </c>
      <c r="B1" s="165"/>
      <c r="C1" s="165"/>
      <c r="D1" s="166"/>
    </row>
    <row r="2" spans="1:4" x14ac:dyDescent="0.3">
      <c r="A2" s="110" t="str">
        <f>'Formato 1'!A2</f>
        <v>SISTEMA PARA EL DESARROLLO INTEGRAL DE LA FAMILIA EN EL MUNICIPIO DE LEÓN, GTO.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diciembre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182794111</v>
      </c>
      <c r="C8" s="14">
        <f>SUM(C9:C11)</f>
        <v>199293384.87</v>
      </c>
      <c r="D8" s="14">
        <f>SUM(D9:D11)</f>
        <v>199293384.87</v>
      </c>
    </row>
    <row r="9" spans="1:4" x14ac:dyDescent="0.3">
      <c r="A9" s="58" t="s">
        <v>189</v>
      </c>
      <c r="B9" s="94">
        <v>182794111</v>
      </c>
      <c r="C9" s="94">
        <v>199293384.87</v>
      </c>
      <c r="D9" s="94">
        <v>199293384.87</v>
      </c>
    </row>
    <row r="10" spans="1:4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182794111</v>
      </c>
      <c r="C13" s="14">
        <f>C14+C15</f>
        <v>199293384.87</v>
      </c>
      <c r="D13" s="14">
        <f>D14+D15</f>
        <v>193516794.62999997</v>
      </c>
    </row>
    <row r="14" spans="1:4" x14ac:dyDescent="0.3">
      <c r="A14" s="58" t="s">
        <v>193</v>
      </c>
      <c r="B14" s="94">
        <v>182794111</v>
      </c>
      <c r="C14" s="94">
        <v>199293384.87</v>
      </c>
      <c r="D14" s="94">
        <v>193516794.62999997</v>
      </c>
    </row>
    <row r="15" spans="1:4" x14ac:dyDescent="0.3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1166003</v>
      </c>
      <c r="D17" s="14">
        <f>D18+D19</f>
        <v>1166003</v>
      </c>
    </row>
    <row r="18" spans="1:4" x14ac:dyDescent="0.3">
      <c r="A18" s="58" t="s">
        <v>196</v>
      </c>
      <c r="B18" s="16">
        <v>0</v>
      </c>
      <c r="C18" s="47">
        <v>1166003</v>
      </c>
      <c r="D18" s="47">
        <v>1166003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1166003</v>
      </c>
      <c r="D21" s="14">
        <f>D8-D13+D17</f>
        <v>6942593.2400000393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0</v>
      </c>
      <c r="C23" s="14">
        <f>C21-C11</f>
        <v>1166003</v>
      </c>
      <c r="D23" s="14">
        <f>D21-D11</f>
        <v>6942593.2400000393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0</v>
      </c>
      <c r="D25" s="14">
        <f>D23-D17</f>
        <v>5776590.2400000393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0</v>
      </c>
      <c r="D33" s="4">
        <f>D25+D29</f>
        <v>5776590.2400000393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182794111</v>
      </c>
      <c r="C48" s="96">
        <f>C9</f>
        <v>199293384.87</v>
      </c>
      <c r="D48" s="96">
        <f>D9</f>
        <v>199293384.87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182794111</v>
      </c>
      <c r="C53" s="47">
        <f>C14</f>
        <v>199293384.87</v>
      </c>
      <c r="D53" s="47">
        <f>D14</f>
        <v>193516794.62999997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1166003</v>
      </c>
      <c r="D55" s="47">
        <f>D18</f>
        <v>1166003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0</v>
      </c>
      <c r="C57" s="4">
        <f>C48+C49-C53+C55</f>
        <v>1166003</v>
      </c>
      <c r="D57" s="4">
        <f>D48+D49-D53+D55</f>
        <v>6942593.2400000393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1166003</v>
      </c>
      <c r="D59" s="4">
        <f>D57-D49</f>
        <v>6942593.2400000393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J66" sqref="J66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4" t="s">
        <v>224</v>
      </c>
      <c r="B1" s="165"/>
      <c r="C1" s="165"/>
      <c r="D1" s="165"/>
      <c r="E1" s="165"/>
      <c r="F1" s="165"/>
      <c r="G1" s="16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8" t="s">
        <v>226</v>
      </c>
      <c r="B6" s="170" t="s">
        <v>227</v>
      </c>
      <c r="C6" s="170"/>
      <c r="D6" s="170"/>
      <c r="E6" s="170"/>
      <c r="F6" s="170"/>
      <c r="G6" s="170" t="s">
        <v>228</v>
      </c>
    </row>
    <row r="7" spans="1:7" ht="28.8" x14ac:dyDescent="0.3">
      <c r="A7" s="16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0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39" si="0">F11-B11</f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238</v>
      </c>
      <c r="B13" s="47">
        <v>7300000</v>
      </c>
      <c r="C13" s="47">
        <v>0</v>
      </c>
      <c r="D13" s="47">
        <v>10096769.050000001</v>
      </c>
      <c r="E13" s="47">
        <v>10096769.050000001</v>
      </c>
      <c r="F13" s="47">
        <v>10096769.050000001</v>
      </c>
      <c r="G13" s="47">
        <f t="shared" si="0"/>
        <v>2796769.0500000007</v>
      </c>
    </row>
    <row r="14" spans="1:7" x14ac:dyDescent="0.3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240</v>
      </c>
      <c r="B15" s="47">
        <v>4014967</v>
      </c>
      <c r="C15" s="47">
        <f>D15-B15</f>
        <v>4237466.33</v>
      </c>
      <c r="D15" s="47">
        <v>8252433.3300000001</v>
      </c>
      <c r="E15" s="47">
        <v>8252433.3300000001</v>
      </c>
      <c r="F15" s="47">
        <v>8252433.3300000001</v>
      </c>
      <c r="G15" s="47">
        <f t="shared" si="0"/>
        <v>4237466.33</v>
      </c>
    </row>
    <row r="16" spans="1:7" x14ac:dyDescent="0.3">
      <c r="A16" s="92" t="s">
        <v>241</v>
      </c>
      <c r="B16" s="47">
        <f t="shared" ref="B16:F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0"/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 t="shared" si="0"/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si="0"/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0"/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0"/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0"/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0"/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0"/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0"/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0"/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0"/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0"/>
        <v>0</v>
      </c>
    </row>
    <row r="28" spans="1:7" x14ac:dyDescent="0.3">
      <c r="A28" s="58" t="s">
        <v>253</v>
      </c>
      <c r="B28" s="47">
        <f t="shared" ref="B28:F28" si="2">SUM(B29:B33)</f>
        <v>0</v>
      </c>
      <c r="C28" s="47">
        <f t="shared" si="2"/>
        <v>0</v>
      </c>
      <c r="D28" s="47">
        <f t="shared" si="2"/>
        <v>0</v>
      </c>
      <c r="E28" s="47">
        <f t="shared" si="2"/>
        <v>0</v>
      </c>
      <c r="F28" s="47">
        <f t="shared" si="2"/>
        <v>0</v>
      </c>
      <c r="G28" s="47">
        <f t="shared" si="0"/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 t="shared" si="0"/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si="0"/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0"/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0"/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0"/>
        <v>0</v>
      </c>
    </row>
    <row r="34" spans="1:7" ht="14.4" customHeight="1" x14ac:dyDescent="0.3">
      <c r="A34" s="58" t="s">
        <v>259</v>
      </c>
      <c r="B34" s="47">
        <v>164095375</v>
      </c>
      <c r="C34" s="47">
        <f>D34-B34</f>
        <v>22095861.209999979</v>
      </c>
      <c r="D34" s="47">
        <v>186191236.20999998</v>
      </c>
      <c r="E34" s="47">
        <v>186191236.20999998</v>
      </c>
      <c r="F34" s="47">
        <v>186191236.20999998</v>
      </c>
      <c r="G34" s="47">
        <f t="shared" si="0"/>
        <v>22095861.209999979</v>
      </c>
    </row>
    <row r="35" spans="1:7" ht="14.4" customHeight="1" x14ac:dyDescent="0.3">
      <c r="A35" s="58" t="s">
        <v>260</v>
      </c>
      <c r="B35" s="47">
        <f t="shared" ref="B35:F35" si="3">B36</f>
        <v>7383769</v>
      </c>
      <c r="C35" s="47">
        <f t="shared" si="3"/>
        <v>-6648746.2999999998</v>
      </c>
      <c r="D35" s="47">
        <f t="shared" si="3"/>
        <v>735022.7</v>
      </c>
      <c r="E35" s="47">
        <f t="shared" si="3"/>
        <v>735022.7</v>
      </c>
      <c r="F35" s="47">
        <f t="shared" si="3"/>
        <v>735022.7</v>
      </c>
      <c r="G35" s="47">
        <f t="shared" si="0"/>
        <v>-6648746.2999999998</v>
      </c>
    </row>
    <row r="36" spans="1:7" ht="14.4" customHeight="1" x14ac:dyDescent="0.3">
      <c r="A36" s="77" t="s">
        <v>261</v>
      </c>
      <c r="B36" s="47">
        <v>7383769</v>
      </c>
      <c r="C36" s="47">
        <f>D36-B36</f>
        <v>-6648746.2999999998</v>
      </c>
      <c r="D36" s="47">
        <v>735022.7</v>
      </c>
      <c r="E36" s="47">
        <v>735022.7</v>
      </c>
      <c r="F36" s="47">
        <v>735022.7</v>
      </c>
      <c r="G36" s="47">
        <f t="shared" si="0"/>
        <v>-6648746.2999999998</v>
      </c>
    </row>
    <row r="37" spans="1:7" ht="14.4" customHeight="1" x14ac:dyDescent="0.3">
      <c r="A37" s="58" t="s">
        <v>262</v>
      </c>
      <c r="B37" s="47">
        <f t="shared" ref="B37:F37" si="4">B38+B39</f>
        <v>0</v>
      </c>
      <c r="C37" s="47">
        <f t="shared" si="4"/>
        <v>1166003</v>
      </c>
      <c r="D37" s="47">
        <f t="shared" si="4"/>
        <v>1166003</v>
      </c>
      <c r="E37" s="47">
        <f t="shared" si="4"/>
        <v>1166003</v>
      </c>
      <c r="F37" s="47">
        <f t="shared" si="4"/>
        <v>1166003</v>
      </c>
      <c r="G37" s="47">
        <f t="shared" si="0"/>
        <v>1166003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 t="shared" si="0"/>
        <v>0</v>
      </c>
    </row>
    <row r="39" spans="1:7" x14ac:dyDescent="0.3">
      <c r="A39" s="77" t="s">
        <v>264</v>
      </c>
      <c r="B39" s="47">
        <v>0</v>
      </c>
      <c r="C39" s="47">
        <f>D39-B39</f>
        <v>1166003</v>
      </c>
      <c r="D39" s="47">
        <v>1166003</v>
      </c>
      <c r="E39" s="47">
        <v>1166003</v>
      </c>
      <c r="F39" s="47">
        <v>1166003</v>
      </c>
      <c r="G39" s="47">
        <f t="shared" si="0"/>
        <v>1166003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5">SUM(B9,B10,B11,B12,B13,B14,B15,B16,B28,B34,B35,B37)</f>
        <v>182794111</v>
      </c>
      <c r="C41" s="4">
        <f t="shared" si="5"/>
        <v>20850584.239999976</v>
      </c>
      <c r="D41" s="4">
        <f t="shared" si="5"/>
        <v>206441464.28999996</v>
      </c>
      <c r="E41" s="4">
        <f t="shared" si="5"/>
        <v>206441464.28999996</v>
      </c>
      <c r="F41" s="4">
        <f t="shared" si="5"/>
        <v>206441464.28999996</v>
      </c>
      <c r="G41" s="4">
        <f t="shared" si="5"/>
        <v>23647353.28999998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23647353.28999998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6">SUM(B46:B53)</f>
        <v>0</v>
      </c>
      <c r="C45" s="47">
        <f t="shared" si="6"/>
        <v>0</v>
      </c>
      <c r="D45" s="47">
        <f t="shared" si="6"/>
        <v>0</v>
      </c>
      <c r="E45" s="47">
        <f t="shared" si="6"/>
        <v>0</v>
      </c>
      <c r="F45" s="47">
        <f t="shared" si="6"/>
        <v>0</v>
      </c>
      <c r="G45" s="47">
        <f t="shared" si="6"/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7">F47-B47</f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7"/>
        <v>0</v>
      </c>
    </row>
    <row r="49" spans="1:7" ht="28.8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7"/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7"/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7"/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7"/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8">SUM(B55:B58)</f>
        <v>0</v>
      </c>
      <c r="C54" s="47">
        <f t="shared" si="8"/>
        <v>0</v>
      </c>
      <c r="D54" s="47">
        <f t="shared" si="8"/>
        <v>0</v>
      </c>
      <c r="E54" s="47">
        <f t="shared" si="8"/>
        <v>0</v>
      </c>
      <c r="F54" s="47">
        <f t="shared" si="8"/>
        <v>0</v>
      </c>
      <c r="G54" s="47">
        <f t="shared" si="8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9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9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9"/>
        <v>0</v>
      </c>
    </row>
    <row r="59" spans="1:7" x14ac:dyDescent="0.3">
      <c r="A59" s="58" t="s">
        <v>282</v>
      </c>
      <c r="B59" s="47">
        <f t="shared" ref="B59:G59" si="10">SUM(B60:B61)</f>
        <v>0</v>
      </c>
      <c r="C59" s="47">
        <f t="shared" si="10"/>
        <v>0</v>
      </c>
      <c r="D59" s="47">
        <f t="shared" si="10"/>
        <v>0</v>
      </c>
      <c r="E59" s="47">
        <f t="shared" si="10"/>
        <v>0</v>
      </c>
      <c r="F59" s="47">
        <f t="shared" si="10"/>
        <v>0</v>
      </c>
      <c r="G59" s="47">
        <f t="shared" si="10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1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1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1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2">B45+B54+B59+B62+B63</f>
        <v>0</v>
      </c>
      <c r="C65" s="4">
        <f t="shared" si="12"/>
        <v>0</v>
      </c>
      <c r="D65" s="4">
        <f t="shared" si="12"/>
        <v>0</v>
      </c>
      <c r="E65" s="4">
        <f t="shared" si="12"/>
        <v>0</v>
      </c>
      <c r="F65" s="4">
        <f t="shared" si="12"/>
        <v>0</v>
      </c>
      <c r="G65" s="4">
        <f t="shared" si="12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3">B68</f>
        <v>0</v>
      </c>
      <c r="C67" s="4">
        <f t="shared" si="13"/>
        <v>0</v>
      </c>
      <c r="D67" s="4">
        <f t="shared" si="13"/>
        <v>0</v>
      </c>
      <c r="E67" s="4">
        <f t="shared" si="13"/>
        <v>0</v>
      </c>
      <c r="F67" s="4">
        <f t="shared" si="13"/>
        <v>0</v>
      </c>
      <c r="G67" s="4">
        <f t="shared" si="13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4">B41+B65+B67</f>
        <v>182794111</v>
      </c>
      <c r="C70" s="4">
        <f t="shared" si="14"/>
        <v>20850584.239999976</v>
      </c>
      <c r="D70" s="4">
        <f t="shared" si="14"/>
        <v>206441464.28999996</v>
      </c>
      <c r="E70" s="4">
        <f t="shared" si="14"/>
        <v>206441464.28999996</v>
      </c>
      <c r="F70" s="4">
        <f t="shared" si="14"/>
        <v>206441464.28999996</v>
      </c>
      <c r="G70" s="4">
        <f t="shared" si="14"/>
        <v>23647353.28999998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182794111</v>
      </c>
      <c r="C73" s="47">
        <v>20850584.239999976</v>
      </c>
      <c r="D73" s="47">
        <v>206441464.28999996</v>
      </c>
      <c r="E73" s="47">
        <v>206441464.28999996</v>
      </c>
      <c r="F73" s="47">
        <v>206441464.28999996</v>
      </c>
      <c r="G73" s="47">
        <v>23647353.28999998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5">B73+B74</f>
        <v>182794111</v>
      </c>
      <c r="C75" s="4">
        <f t="shared" si="15"/>
        <v>20850584.239999976</v>
      </c>
      <c r="D75" s="4">
        <f t="shared" si="15"/>
        <v>206441464.28999996</v>
      </c>
      <c r="E75" s="4">
        <f t="shared" si="15"/>
        <v>206441464.28999996</v>
      </c>
      <c r="F75" s="4">
        <f t="shared" si="15"/>
        <v>206441464.28999996</v>
      </c>
      <c r="G75" s="4">
        <f t="shared" si="15"/>
        <v>23647353.28999998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2 G9:G12 G60:G72 G55:G58 B37:F38 B35:F35 G40:G53 B40:F58 B74:F75 G74:G76" unlockedFormula="1"/>
    <ignoredError sqref="B28:F28 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zoomScale="75" zoomScaleNormal="75" workbookViewId="0">
      <selection activeCell="D9" sqref="D9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3" t="s">
        <v>295</v>
      </c>
      <c r="B1" s="165"/>
      <c r="C1" s="165"/>
      <c r="D1" s="165"/>
      <c r="E1" s="165"/>
      <c r="F1" s="165"/>
      <c r="G1" s="166"/>
    </row>
    <row r="2" spans="1:7" x14ac:dyDescent="0.3">
      <c r="A2" s="125" t="str">
        <f>'Formato 1'!A2</f>
        <v>SISTEMA PARA EL DESARROLLO INTEGRAL DE LA FAMILIA EN EL MUNICIPIO DE LEÓN,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71" t="s">
        <v>4</v>
      </c>
      <c r="B7" s="171" t="s">
        <v>298</v>
      </c>
      <c r="C7" s="171"/>
      <c r="D7" s="171"/>
      <c r="E7" s="171"/>
      <c r="F7" s="171"/>
      <c r="G7" s="172" t="s">
        <v>299</v>
      </c>
    </row>
    <row r="8" spans="1:7" ht="28.8" x14ac:dyDescent="0.3">
      <c r="A8" s="17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1"/>
    </row>
    <row r="9" spans="1:7" x14ac:dyDescent="0.3">
      <c r="A9" s="27" t="s">
        <v>304</v>
      </c>
      <c r="B9" s="83">
        <f t="shared" ref="B9:G9" si="0">SUM(B10,B18,B28,B38,B48,B58,B62,B71,B75)</f>
        <v>175410341.34999999</v>
      </c>
      <c r="C9" s="83">
        <f t="shared" si="0"/>
        <v>23730961.170000009</v>
      </c>
      <c r="D9" s="83">
        <f t="shared" si="0"/>
        <v>199141302.52000001</v>
      </c>
      <c r="E9" s="83">
        <f t="shared" si="0"/>
        <v>194590271.03999999</v>
      </c>
      <c r="F9" s="83">
        <f t="shared" si="0"/>
        <v>193364712.28</v>
      </c>
      <c r="G9" s="83">
        <f t="shared" si="0"/>
        <v>4551031.4800000004</v>
      </c>
    </row>
    <row r="10" spans="1:7" x14ac:dyDescent="0.3">
      <c r="A10" s="84" t="s">
        <v>305</v>
      </c>
      <c r="B10" s="83">
        <f t="shared" ref="B10:G10" si="1">SUM(B11:B17)</f>
        <v>142862354.78</v>
      </c>
      <c r="C10" s="83">
        <f t="shared" si="1"/>
        <v>1853137.7800000086</v>
      </c>
      <c r="D10" s="83">
        <f t="shared" si="1"/>
        <v>144715492.56</v>
      </c>
      <c r="E10" s="83">
        <f t="shared" si="1"/>
        <v>143555492.56</v>
      </c>
      <c r="F10" s="83">
        <f t="shared" si="1"/>
        <v>143555492.56</v>
      </c>
      <c r="G10" s="83">
        <f t="shared" si="1"/>
        <v>1160000</v>
      </c>
    </row>
    <row r="11" spans="1:7" x14ac:dyDescent="0.3">
      <c r="A11" s="85" t="s">
        <v>306</v>
      </c>
      <c r="B11" s="75">
        <v>94084438.090000004</v>
      </c>
      <c r="C11" s="75">
        <f>D11-B11</f>
        <v>-4164216.2399999946</v>
      </c>
      <c r="D11" s="75">
        <v>89920221.850000009</v>
      </c>
      <c r="E11" s="75">
        <v>89920221.850000009</v>
      </c>
      <c r="F11" s="75">
        <v>89920221.850000009</v>
      </c>
      <c r="G11" s="75">
        <f>D11-E11</f>
        <v>0</v>
      </c>
    </row>
    <row r="12" spans="1:7" x14ac:dyDescent="0.3">
      <c r="A12" s="85" t="s">
        <v>307</v>
      </c>
      <c r="B12" s="75">
        <v>0</v>
      </c>
      <c r="C12" s="75">
        <f t="shared" ref="C12:C37" si="2">D12-B12</f>
        <v>3155132.67</v>
      </c>
      <c r="D12" s="75">
        <v>3155132.67</v>
      </c>
      <c r="E12" s="75">
        <v>3155132.67</v>
      </c>
      <c r="F12" s="75">
        <v>3155132.67</v>
      </c>
      <c r="G12" s="75">
        <f t="shared" ref="G12:G17" si="3">D12-E12</f>
        <v>0</v>
      </c>
    </row>
    <row r="13" spans="1:7" x14ac:dyDescent="0.3">
      <c r="A13" s="85" t="s">
        <v>308</v>
      </c>
      <c r="B13" s="75">
        <v>13033382.360000003</v>
      </c>
      <c r="C13" s="75">
        <f t="shared" si="2"/>
        <v>1619576.4899999965</v>
      </c>
      <c r="D13" s="75">
        <v>14652958.85</v>
      </c>
      <c r="E13" s="75">
        <v>14652958.85</v>
      </c>
      <c r="F13" s="75">
        <v>14652958.85</v>
      </c>
      <c r="G13" s="75">
        <f t="shared" si="3"/>
        <v>0</v>
      </c>
    </row>
    <row r="14" spans="1:7" x14ac:dyDescent="0.3">
      <c r="A14" s="85" t="s">
        <v>309</v>
      </c>
      <c r="B14" s="75">
        <v>24272074.889999997</v>
      </c>
      <c r="C14" s="75">
        <f t="shared" si="2"/>
        <v>-398814.60999999568</v>
      </c>
      <c r="D14" s="75">
        <v>23873260.280000001</v>
      </c>
      <c r="E14" s="75">
        <v>23873260.280000001</v>
      </c>
      <c r="F14" s="75">
        <v>23873260.280000001</v>
      </c>
      <c r="G14" s="75">
        <f t="shared" si="3"/>
        <v>0</v>
      </c>
    </row>
    <row r="15" spans="1:7" x14ac:dyDescent="0.3">
      <c r="A15" s="85" t="s">
        <v>310</v>
      </c>
      <c r="B15" s="75">
        <v>11472459.439999998</v>
      </c>
      <c r="C15" s="75">
        <f t="shared" si="2"/>
        <v>1641459.4700000025</v>
      </c>
      <c r="D15" s="75">
        <v>13113918.91</v>
      </c>
      <c r="E15" s="75">
        <v>11953918.91</v>
      </c>
      <c r="F15" s="75">
        <v>11953918.91</v>
      </c>
      <c r="G15" s="75">
        <f t="shared" si="3"/>
        <v>1160000</v>
      </c>
    </row>
    <row r="16" spans="1:7" x14ac:dyDescent="0.3">
      <c r="A16" s="85" t="s">
        <v>311</v>
      </c>
      <c r="B16" s="75">
        <v>0</v>
      </c>
      <c r="C16" s="75">
        <f t="shared" si="2"/>
        <v>0</v>
      </c>
      <c r="D16" s="75">
        <v>0</v>
      </c>
      <c r="E16" s="75">
        <v>0</v>
      </c>
      <c r="F16" s="75">
        <v>0</v>
      </c>
      <c r="G16" s="75">
        <f t="shared" si="3"/>
        <v>0</v>
      </c>
    </row>
    <row r="17" spans="1:7" x14ac:dyDescent="0.3">
      <c r="A17" s="85" t="s">
        <v>312</v>
      </c>
      <c r="B17" s="75">
        <v>0</v>
      </c>
      <c r="C17" s="75">
        <f t="shared" si="2"/>
        <v>0</v>
      </c>
      <c r="D17" s="75">
        <v>0</v>
      </c>
      <c r="E17" s="75">
        <v>0</v>
      </c>
      <c r="F17" s="75">
        <v>0</v>
      </c>
      <c r="G17" s="75">
        <f t="shared" si="3"/>
        <v>0</v>
      </c>
    </row>
    <row r="18" spans="1:7" x14ac:dyDescent="0.3">
      <c r="A18" s="84" t="s">
        <v>313</v>
      </c>
      <c r="B18" s="83">
        <f t="shared" ref="B18:F18" si="4">SUM(B19:B27)</f>
        <v>8897482</v>
      </c>
      <c r="C18" s="83">
        <f t="shared" si="4"/>
        <v>2354420.5299999998</v>
      </c>
      <c r="D18" s="83">
        <f t="shared" si="4"/>
        <v>11251902.529999997</v>
      </c>
      <c r="E18" s="83">
        <f t="shared" si="4"/>
        <v>10248660.309999999</v>
      </c>
      <c r="F18" s="83">
        <f t="shared" si="4"/>
        <v>10201798.529999997</v>
      </c>
      <c r="G18" s="83">
        <f>SUM(G19:G27)</f>
        <v>1003242.2199999988</v>
      </c>
    </row>
    <row r="19" spans="1:7" x14ac:dyDescent="0.3">
      <c r="A19" s="85" t="s">
        <v>314</v>
      </c>
      <c r="B19" s="75">
        <v>1807461.9900000005</v>
      </c>
      <c r="C19" s="75">
        <v>1993595.5399999993</v>
      </c>
      <c r="D19" s="75">
        <v>3801057.53</v>
      </c>
      <c r="E19" s="75">
        <v>2797940.13</v>
      </c>
      <c r="F19" s="75">
        <v>2797940.13</v>
      </c>
      <c r="G19" s="75">
        <f>D19-E19</f>
        <v>1003117.3999999999</v>
      </c>
    </row>
    <row r="20" spans="1:7" x14ac:dyDescent="0.3">
      <c r="A20" s="85" t="s">
        <v>315</v>
      </c>
      <c r="B20" s="75">
        <v>3461939.9999999995</v>
      </c>
      <c r="C20" s="75">
        <f t="shared" si="2"/>
        <v>492105.5299999998</v>
      </c>
      <c r="D20" s="75">
        <v>3954045.5299999993</v>
      </c>
      <c r="E20" s="75">
        <v>3953920.7100000004</v>
      </c>
      <c r="F20" s="75">
        <v>3951832.5500000003</v>
      </c>
      <c r="G20" s="75">
        <f t="shared" ref="G20:G37" si="5">D20-E20</f>
        <v>124.81999999890104</v>
      </c>
    </row>
    <row r="21" spans="1:7" x14ac:dyDescent="0.3">
      <c r="A21" s="85" t="s">
        <v>316</v>
      </c>
      <c r="B21" s="75">
        <v>0</v>
      </c>
      <c r="C21" s="75">
        <f t="shared" si="2"/>
        <v>0</v>
      </c>
      <c r="D21" s="75">
        <v>0</v>
      </c>
      <c r="E21" s="75">
        <v>0</v>
      </c>
      <c r="F21" s="75">
        <v>0</v>
      </c>
      <c r="G21" s="75">
        <f t="shared" si="5"/>
        <v>0</v>
      </c>
    </row>
    <row r="22" spans="1:7" x14ac:dyDescent="0.3">
      <c r="A22" s="85" t="s">
        <v>317</v>
      </c>
      <c r="B22" s="75">
        <v>935860</v>
      </c>
      <c r="C22" s="75">
        <f t="shared" si="2"/>
        <v>26612.400000000023</v>
      </c>
      <c r="D22" s="75">
        <f>1009826.21-45135.23-2218.58</f>
        <v>962472.4</v>
      </c>
      <c r="E22" s="75">
        <f>1009826.21-47353.81</f>
        <v>962472.39999999991</v>
      </c>
      <c r="F22" s="75">
        <f>970335.209999999-47353.81</f>
        <v>922981.39999999898</v>
      </c>
      <c r="G22" s="75">
        <f t="shared" si="5"/>
        <v>0</v>
      </c>
    </row>
    <row r="23" spans="1:7" x14ac:dyDescent="0.3">
      <c r="A23" s="85" t="s">
        <v>318</v>
      </c>
      <c r="B23" s="75">
        <v>349920</v>
      </c>
      <c r="C23" s="75">
        <f t="shared" si="2"/>
        <v>31045.580000000016</v>
      </c>
      <c r="D23" s="75">
        <v>380965.58</v>
      </c>
      <c r="E23" s="75">
        <v>380965.58</v>
      </c>
      <c r="F23" s="75">
        <v>380635.08</v>
      </c>
      <c r="G23" s="75">
        <f t="shared" si="5"/>
        <v>0</v>
      </c>
    </row>
    <row r="24" spans="1:7" x14ac:dyDescent="0.3">
      <c r="A24" s="85" t="s">
        <v>319</v>
      </c>
      <c r="B24" s="75">
        <v>1936799.99</v>
      </c>
      <c r="C24" s="75">
        <f t="shared" si="2"/>
        <v>-91462.039999999804</v>
      </c>
      <c r="D24" s="75">
        <v>1845337.9500000002</v>
      </c>
      <c r="E24" s="75">
        <v>1845337.9500000002</v>
      </c>
      <c r="F24" s="75">
        <v>1840385.83</v>
      </c>
      <c r="G24" s="75">
        <f t="shared" si="5"/>
        <v>0</v>
      </c>
    </row>
    <row r="25" spans="1:7" x14ac:dyDescent="0.3">
      <c r="A25" s="85" t="s">
        <v>320</v>
      </c>
      <c r="B25" s="75">
        <v>162499.99</v>
      </c>
      <c r="C25" s="75">
        <f t="shared" si="2"/>
        <v>-147902.04999999999</v>
      </c>
      <c r="D25" s="75">
        <v>14597.939999999999</v>
      </c>
      <c r="E25" s="75">
        <v>14597.939999999999</v>
      </c>
      <c r="F25" s="75">
        <v>14597.939999999999</v>
      </c>
      <c r="G25" s="75">
        <f t="shared" si="5"/>
        <v>0</v>
      </c>
    </row>
    <row r="26" spans="1:7" x14ac:dyDescent="0.3">
      <c r="A26" s="85" t="s">
        <v>321</v>
      </c>
      <c r="B26" s="75">
        <v>0</v>
      </c>
      <c r="C26" s="75">
        <f t="shared" si="2"/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3">
      <c r="A27" s="85" t="s">
        <v>322</v>
      </c>
      <c r="B27" s="75">
        <v>243000.03000000003</v>
      </c>
      <c r="C27" s="75">
        <f t="shared" si="2"/>
        <v>50425.570000000007</v>
      </c>
      <c r="D27" s="75">
        <v>293425.60000000003</v>
      </c>
      <c r="E27" s="75">
        <v>293425.60000000003</v>
      </c>
      <c r="F27" s="75">
        <v>293425.60000000003</v>
      </c>
      <c r="G27" s="75">
        <f t="shared" si="5"/>
        <v>0</v>
      </c>
    </row>
    <row r="28" spans="1:7" x14ac:dyDescent="0.3">
      <c r="A28" s="84" t="s">
        <v>323</v>
      </c>
      <c r="B28" s="83">
        <f t="shared" ref="B28:G28" si="6">SUM(B29:B37)</f>
        <v>22565504.57</v>
      </c>
      <c r="C28" s="83">
        <f t="shared" si="6"/>
        <v>6412585.7700000033</v>
      </c>
      <c r="D28" s="83">
        <f t="shared" si="6"/>
        <v>28978090.340000004</v>
      </c>
      <c r="E28" s="83">
        <f t="shared" si="6"/>
        <v>27735403.060000002</v>
      </c>
      <c r="F28" s="83">
        <f t="shared" si="6"/>
        <v>26556907.079999998</v>
      </c>
      <c r="G28" s="83">
        <f t="shared" si="6"/>
        <v>1242687.2800000012</v>
      </c>
    </row>
    <row r="29" spans="1:7" x14ac:dyDescent="0.3">
      <c r="A29" s="85" t="s">
        <v>324</v>
      </c>
      <c r="B29" s="75">
        <v>1716999.9900000002</v>
      </c>
      <c r="C29" s="75">
        <f t="shared" si="2"/>
        <v>1251885.08</v>
      </c>
      <c r="D29" s="75">
        <v>2968885.0700000003</v>
      </c>
      <c r="E29" s="75">
        <v>1968885.0699999998</v>
      </c>
      <c r="F29" s="75">
        <v>1968778.1800000002</v>
      </c>
      <c r="G29" s="75">
        <f t="shared" si="5"/>
        <v>1000000.0000000005</v>
      </c>
    </row>
    <row r="30" spans="1:7" x14ac:dyDescent="0.3">
      <c r="A30" s="85" t="s">
        <v>325</v>
      </c>
      <c r="B30" s="75">
        <v>50000</v>
      </c>
      <c r="C30" s="75">
        <f t="shared" si="2"/>
        <v>25912.760000000009</v>
      </c>
      <c r="D30" s="75">
        <v>75912.760000000009</v>
      </c>
      <c r="E30" s="75">
        <v>75912.760000000009</v>
      </c>
      <c r="F30" s="75">
        <v>75912.760000000009</v>
      </c>
      <c r="G30" s="75">
        <f t="shared" si="5"/>
        <v>0</v>
      </c>
    </row>
    <row r="31" spans="1:7" x14ac:dyDescent="0.3">
      <c r="A31" s="85" t="s">
        <v>326</v>
      </c>
      <c r="B31" s="75">
        <v>11650966.559999999</v>
      </c>
      <c r="C31" s="75">
        <f t="shared" si="2"/>
        <v>349774.41000000201</v>
      </c>
      <c r="D31" s="75">
        <v>12000740.970000001</v>
      </c>
      <c r="E31" s="75">
        <v>12000740.1</v>
      </c>
      <c r="F31" s="75">
        <v>11165526.699999999</v>
      </c>
      <c r="G31" s="75">
        <f t="shared" si="5"/>
        <v>0.87000000104308128</v>
      </c>
    </row>
    <row r="32" spans="1:7" x14ac:dyDescent="0.3">
      <c r="A32" s="85" t="s">
        <v>327</v>
      </c>
      <c r="B32" s="75">
        <v>595000</v>
      </c>
      <c r="C32" s="75">
        <f t="shared" si="2"/>
        <v>55134.659999999916</v>
      </c>
      <c r="D32" s="75">
        <v>650134.65999999992</v>
      </c>
      <c r="E32" s="75">
        <v>650134.65999999992</v>
      </c>
      <c r="F32" s="75">
        <v>650134.65999999992</v>
      </c>
      <c r="G32" s="75">
        <f t="shared" si="5"/>
        <v>0</v>
      </c>
    </row>
    <row r="33" spans="1:7" ht="14.4" customHeight="1" x14ac:dyDescent="0.3">
      <c r="A33" s="85" t="s">
        <v>328</v>
      </c>
      <c r="B33" s="75">
        <v>4032538.0199999996</v>
      </c>
      <c r="C33" s="75">
        <f t="shared" si="2"/>
        <v>1508931.4800000014</v>
      </c>
      <c r="D33" s="75">
        <v>5541469.5000000009</v>
      </c>
      <c r="E33" s="75">
        <v>5540340.7600000016</v>
      </c>
      <c r="F33" s="75">
        <v>5203006.9600000009</v>
      </c>
      <c r="G33" s="75">
        <f t="shared" si="5"/>
        <v>1128.7399999992922</v>
      </c>
    </row>
    <row r="34" spans="1:7" ht="14.4" customHeight="1" x14ac:dyDescent="0.3">
      <c r="A34" s="85" t="s">
        <v>329</v>
      </c>
      <c r="B34" s="75">
        <v>0</v>
      </c>
      <c r="C34" s="75">
        <f t="shared" si="2"/>
        <v>0</v>
      </c>
      <c r="D34" s="75">
        <v>0</v>
      </c>
      <c r="E34" s="75">
        <v>0</v>
      </c>
      <c r="F34" s="75">
        <v>0</v>
      </c>
      <c r="G34" s="75">
        <f t="shared" si="5"/>
        <v>0</v>
      </c>
    </row>
    <row r="35" spans="1:7" ht="14.4" customHeight="1" x14ac:dyDescent="0.3">
      <c r="A35" s="85" t="s">
        <v>330</v>
      </c>
      <c r="B35" s="75">
        <v>350000.00000000012</v>
      </c>
      <c r="C35" s="75">
        <f t="shared" si="2"/>
        <v>74271.259999999835</v>
      </c>
      <c r="D35" s="75">
        <v>424271.25999999995</v>
      </c>
      <c r="E35" s="75">
        <v>424271.25999999995</v>
      </c>
      <c r="F35" s="75">
        <v>422935.25999999995</v>
      </c>
      <c r="G35" s="75">
        <f t="shared" si="5"/>
        <v>0</v>
      </c>
    </row>
    <row r="36" spans="1:7" ht="14.4" customHeight="1" x14ac:dyDescent="0.3">
      <c r="A36" s="85" t="s">
        <v>331</v>
      </c>
      <c r="B36" s="75">
        <v>1104999.9899999998</v>
      </c>
      <c r="C36" s="75">
        <f t="shared" si="2"/>
        <v>2769374.8800000004</v>
      </c>
      <c r="D36" s="75">
        <v>3874374.87</v>
      </c>
      <c r="E36" s="75">
        <v>3633850.66</v>
      </c>
      <c r="F36" s="75">
        <v>3629389.77</v>
      </c>
      <c r="G36" s="75">
        <f t="shared" si="5"/>
        <v>240524.20999999996</v>
      </c>
    </row>
    <row r="37" spans="1:7" ht="14.4" customHeight="1" x14ac:dyDescent="0.3">
      <c r="A37" s="85" t="s">
        <v>332</v>
      </c>
      <c r="B37" s="75">
        <v>3065000.01</v>
      </c>
      <c r="C37" s="75">
        <f t="shared" si="2"/>
        <v>377301.24000000022</v>
      </c>
      <c r="D37" s="75">
        <v>3442301.25</v>
      </c>
      <c r="E37" s="75">
        <v>3441267.7899999996</v>
      </c>
      <c r="F37" s="75">
        <v>3441222.7899999996</v>
      </c>
      <c r="G37" s="75">
        <f t="shared" si="5"/>
        <v>1033.4600000004284</v>
      </c>
    </row>
    <row r="38" spans="1:7" x14ac:dyDescent="0.3">
      <c r="A38" s="84" t="s">
        <v>333</v>
      </c>
      <c r="B38" s="83">
        <f t="shared" ref="B38:G38" si="7">SUM(B39:B47)</f>
        <v>1000000.0000000009</v>
      </c>
      <c r="C38" s="83">
        <f t="shared" si="7"/>
        <v>10343948.619999997</v>
      </c>
      <c r="D38" s="83">
        <f t="shared" si="7"/>
        <v>11343948.619999999</v>
      </c>
      <c r="E38" s="83">
        <f t="shared" si="7"/>
        <v>10198846.639999999</v>
      </c>
      <c r="F38" s="83">
        <f t="shared" si="7"/>
        <v>10198645.640000001</v>
      </c>
      <c r="G38" s="83">
        <f t="shared" si="7"/>
        <v>1145101.9800000004</v>
      </c>
    </row>
    <row r="39" spans="1:7" x14ac:dyDescent="0.3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53" si="8">D40-E40</f>
        <v>0</v>
      </c>
    </row>
    <row r="41" spans="1:7" x14ac:dyDescent="0.3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">
      <c r="A42" s="85" t="s">
        <v>337</v>
      </c>
      <c r="B42" s="75">
        <v>1000000.0000000009</v>
      </c>
      <c r="C42" s="75">
        <f t="shared" ref="C42" si="9">D42-B42</f>
        <v>10343948.619999997</v>
      </c>
      <c r="D42" s="75">
        <v>11343948.619999999</v>
      </c>
      <c r="E42" s="75">
        <v>10198846.639999999</v>
      </c>
      <c r="F42" s="75">
        <v>10198645.640000001</v>
      </c>
      <c r="G42" s="75">
        <f t="shared" si="8"/>
        <v>1145101.9800000004</v>
      </c>
    </row>
    <row r="43" spans="1:7" x14ac:dyDescent="0.3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">
      <c r="A48" s="84" t="s">
        <v>343</v>
      </c>
      <c r="B48" s="83">
        <f t="shared" ref="B48:G48" si="10">SUM(B49:B57)</f>
        <v>85000</v>
      </c>
      <c r="C48" s="83">
        <f t="shared" si="10"/>
        <v>2766868.4699999997</v>
      </c>
      <c r="D48" s="83">
        <f t="shared" si="10"/>
        <v>2851868.4699999997</v>
      </c>
      <c r="E48" s="83">
        <f t="shared" si="10"/>
        <v>2851868.4699999997</v>
      </c>
      <c r="F48" s="83">
        <f t="shared" si="10"/>
        <v>2851868.4699999997</v>
      </c>
      <c r="G48" s="83">
        <f t="shared" si="10"/>
        <v>0</v>
      </c>
    </row>
    <row r="49" spans="1:7" x14ac:dyDescent="0.3">
      <c r="A49" s="85" t="s">
        <v>344</v>
      </c>
      <c r="B49" s="75">
        <v>85000</v>
      </c>
      <c r="C49" s="75">
        <f t="shared" ref="C49" si="11">D49-B49</f>
        <v>1696463.58</v>
      </c>
      <c r="D49" s="75">
        <v>1781463.58</v>
      </c>
      <c r="E49" s="75">
        <v>1781463.58</v>
      </c>
      <c r="F49" s="75">
        <v>1781463.58</v>
      </c>
      <c r="G49" s="75">
        <f t="shared" si="8"/>
        <v>0</v>
      </c>
    </row>
    <row r="50" spans="1:7" x14ac:dyDescent="0.3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si="8"/>
        <v>0</v>
      </c>
    </row>
    <row r="51" spans="1:7" x14ac:dyDescent="0.3">
      <c r="A51" s="85" t="s">
        <v>346</v>
      </c>
      <c r="B51" s="75">
        <v>0</v>
      </c>
      <c r="C51" s="75">
        <f t="shared" ref="C51" si="12">D51-B51</f>
        <v>1070404.8899999999</v>
      </c>
      <c r="D51" s="75">
        <v>1070404.8899999999</v>
      </c>
      <c r="E51" s="75">
        <v>1070404.8899999999</v>
      </c>
      <c r="F51" s="75">
        <v>1070404.8899999999</v>
      </c>
      <c r="G51" s="75">
        <f t="shared" si="8"/>
        <v>0</v>
      </c>
    </row>
    <row r="52" spans="1:7" x14ac:dyDescent="0.3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8"/>
        <v>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8"/>
        <v>0</v>
      </c>
    </row>
    <row r="54" spans="1:7" x14ac:dyDescent="0.3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ref="G54:G57" si="13">D54-E54</f>
        <v>0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3"/>
        <v>0</v>
      </c>
    </row>
    <row r="56" spans="1:7" x14ac:dyDescent="0.3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3"/>
        <v>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3"/>
        <v>0</v>
      </c>
    </row>
    <row r="58" spans="1:7" x14ac:dyDescent="0.3">
      <c r="A58" s="84" t="s">
        <v>353</v>
      </c>
      <c r="B58" s="83">
        <f t="shared" ref="B58:G58" si="14">SUM(B59:B61)</f>
        <v>0</v>
      </c>
      <c r="C58" s="83">
        <f t="shared" si="14"/>
        <v>0</v>
      </c>
      <c r="D58" s="83">
        <f t="shared" si="14"/>
        <v>0</v>
      </c>
      <c r="E58" s="83">
        <f t="shared" si="14"/>
        <v>0</v>
      </c>
      <c r="F58" s="83">
        <f t="shared" si="14"/>
        <v>0</v>
      </c>
      <c r="G58" s="83">
        <f t="shared" si="14"/>
        <v>0</v>
      </c>
    </row>
    <row r="59" spans="1:7" x14ac:dyDescent="0.3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5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5"/>
        <v>0</v>
      </c>
    </row>
    <row r="62" spans="1:7" x14ac:dyDescent="0.3">
      <c r="A62" s="84" t="s">
        <v>357</v>
      </c>
      <c r="B62" s="83">
        <f t="shared" ref="B62:G62" si="16">SUM(B63:B67,B69:B70)</f>
        <v>0</v>
      </c>
      <c r="C62" s="83">
        <f t="shared" si="16"/>
        <v>0</v>
      </c>
      <c r="D62" s="83">
        <f t="shared" si="16"/>
        <v>0</v>
      </c>
      <c r="E62" s="83">
        <f t="shared" si="16"/>
        <v>0</v>
      </c>
      <c r="F62" s="83">
        <f t="shared" si="16"/>
        <v>0</v>
      </c>
      <c r="G62" s="83">
        <f t="shared" si="16"/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7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7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7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7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7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7"/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7"/>
        <v>0</v>
      </c>
    </row>
    <row r="71" spans="1:7" x14ac:dyDescent="0.3">
      <c r="A71" s="84" t="s">
        <v>366</v>
      </c>
      <c r="B71" s="83">
        <f t="shared" ref="B71:G71" si="18">SUM(B72:B74)</f>
        <v>0</v>
      </c>
      <c r="C71" s="83">
        <f t="shared" si="18"/>
        <v>0</v>
      </c>
      <c r="D71" s="83">
        <f t="shared" si="18"/>
        <v>0</v>
      </c>
      <c r="E71" s="83">
        <f t="shared" si="18"/>
        <v>0</v>
      </c>
      <c r="F71" s="83">
        <f t="shared" si="18"/>
        <v>0</v>
      </c>
      <c r="G71" s="83">
        <f t="shared" si="18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9">D73-E73</f>
        <v>0</v>
      </c>
    </row>
    <row r="74" spans="1:7" x14ac:dyDescent="0.3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9"/>
        <v>0</v>
      </c>
    </row>
    <row r="75" spans="1:7" x14ac:dyDescent="0.3">
      <c r="A75" s="84" t="s">
        <v>370</v>
      </c>
      <c r="B75" s="83">
        <f t="shared" ref="B75:G75" si="20">SUM(B76:B82)</f>
        <v>0</v>
      </c>
      <c r="C75" s="83">
        <f t="shared" si="20"/>
        <v>0</v>
      </c>
      <c r="D75" s="83">
        <f t="shared" si="20"/>
        <v>0</v>
      </c>
      <c r="E75" s="83">
        <f t="shared" si="20"/>
        <v>0</v>
      </c>
      <c r="F75" s="83">
        <f t="shared" si="20"/>
        <v>0</v>
      </c>
      <c r="G75" s="83">
        <f t="shared" si="20"/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1">D77-E77</f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1"/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1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1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1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1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2">SUM(B85,B93,B103,B113,B123,B133,B137,B146,B150)</f>
        <v>7383769.4299999997</v>
      </c>
      <c r="C84" s="83">
        <f t="shared" si="22"/>
        <v>-83607.649999999325</v>
      </c>
      <c r="D84" s="83">
        <f t="shared" si="22"/>
        <v>7300161.7800000012</v>
      </c>
      <c r="E84" s="83">
        <f t="shared" si="22"/>
        <v>7217876.3200000012</v>
      </c>
      <c r="F84" s="83">
        <f t="shared" si="22"/>
        <v>7204641.2000000002</v>
      </c>
      <c r="G84" s="83">
        <f t="shared" si="22"/>
        <v>82285.460000000021</v>
      </c>
    </row>
    <row r="85" spans="1:7" x14ac:dyDescent="0.3">
      <c r="A85" s="84" t="s">
        <v>305</v>
      </c>
      <c r="B85" s="83">
        <f t="shared" ref="B85:G85" si="23">SUM(B86:B92)</f>
        <v>0</v>
      </c>
      <c r="C85" s="83">
        <f t="shared" si="23"/>
        <v>0</v>
      </c>
      <c r="D85" s="83">
        <f t="shared" si="23"/>
        <v>0</v>
      </c>
      <c r="E85" s="83">
        <f t="shared" si="23"/>
        <v>0</v>
      </c>
      <c r="F85" s="83">
        <f t="shared" si="23"/>
        <v>0</v>
      </c>
      <c r="G85" s="83">
        <f t="shared" si="23"/>
        <v>0</v>
      </c>
    </row>
    <row r="86" spans="1:7" x14ac:dyDescent="0.3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4">D87-E87</f>
        <v>0</v>
      </c>
    </row>
    <row r="88" spans="1:7" x14ac:dyDescent="0.3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4"/>
        <v>0</v>
      </c>
    </row>
    <row r="89" spans="1:7" x14ac:dyDescent="0.3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4"/>
        <v>0</v>
      </c>
    </row>
    <row r="90" spans="1:7" x14ac:dyDescent="0.3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4"/>
        <v>0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4"/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4"/>
        <v>0</v>
      </c>
    </row>
    <row r="93" spans="1:7" x14ac:dyDescent="0.3">
      <c r="A93" s="84" t="s">
        <v>313</v>
      </c>
      <c r="B93" s="83">
        <f t="shared" ref="B93:G93" si="25">SUM(B94:B102)</f>
        <v>157538</v>
      </c>
      <c r="C93" s="83">
        <f t="shared" si="25"/>
        <v>986285.84000000008</v>
      </c>
      <c r="D93" s="83">
        <f t="shared" si="25"/>
        <v>1143823.8400000001</v>
      </c>
      <c r="E93" s="83">
        <f t="shared" si="25"/>
        <v>1061538.3800000001</v>
      </c>
      <c r="F93" s="83">
        <f t="shared" si="25"/>
        <v>1061538.3800000001</v>
      </c>
      <c r="G93" s="83">
        <f t="shared" si="25"/>
        <v>82285.460000000021</v>
      </c>
    </row>
    <row r="94" spans="1:7" x14ac:dyDescent="0.3">
      <c r="A94" s="85" t="s">
        <v>314</v>
      </c>
      <c r="B94" s="75">
        <v>157538</v>
      </c>
      <c r="C94" s="75">
        <f t="shared" ref="C94:C132" si="26">D94-B94</f>
        <v>333772.84000000003</v>
      </c>
      <c r="D94" s="75">
        <v>491310.84</v>
      </c>
      <c r="E94" s="75">
        <v>491310.84</v>
      </c>
      <c r="F94" s="75">
        <v>491310.84</v>
      </c>
      <c r="G94" s="75">
        <f t="shared" ref="G94:G120" si="27">D94-E94</f>
        <v>0</v>
      </c>
    </row>
    <row r="95" spans="1:7" x14ac:dyDescent="0.3">
      <c r="A95" s="85" t="s">
        <v>315</v>
      </c>
      <c r="B95" s="75">
        <v>0</v>
      </c>
      <c r="C95" s="75">
        <f t="shared" si="26"/>
        <v>410207.24</v>
      </c>
      <c r="D95" s="75">
        <v>410207.24</v>
      </c>
      <c r="E95" s="75">
        <v>327921.77999999997</v>
      </c>
      <c r="F95" s="75">
        <v>327921.77999999997</v>
      </c>
      <c r="G95" s="75">
        <f t="shared" si="27"/>
        <v>82285.460000000021</v>
      </c>
    </row>
    <row r="96" spans="1:7" x14ac:dyDescent="0.3">
      <c r="A96" s="85" t="s">
        <v>316</v>
      </c>
      <c r="B96" s="75">
        <v>0</v>
      </c>
      <c r="C96" s="75">
        <f t="shared" si="26"/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3">
      <c r="A97" s="85" t="s">
        <v>317</v>
      </c>
      <c r="B97" s="75">
        <v>0</v>
      </c>
      <c r="C97" s="75">
        <f t="shared" si="26"/>
        <v>193350.68999999997</v>
      </c>
      <c r="D97" s="75">
        <v>193350.68999999997</v>
      </c>
      <c r="E97" s="75">
        <v>193350.68999999997</v>
      </c>
      <c r="F97" s="75">
        <v>193350.68999999997</v>
      </c>
      <c r="G97" s="75">
        <f t="shared" si="27"/>
        <v>0</v>
      </c>
    </row>
    <row r="98" spans="1:7" x14ac:dyDescent="0.3">
      <c r="A98" s="87" t="s">
        <v>318</v>
      </c>
      <c r="B98" s="75">
        <v>0</v>
      </c>
      <c r="C98" s="75">
        <f t="shared" si="26"/>
        <v>37035</v>
      </c>
      <c r="D98" s="75">
        <v>37035</v>
      </c>
      <c r="E98" s="75">
        <v>37035</v>
      </c>
      <c r="F98" s="75">
        <v>37035</v>
      </c>
      <c r="G98" s="75">
        <f t="shared" si="27"/>
        <v>0</v>
      </c>
    </row>
    <row r="99" spans="1:7" x14ac:dyDescent="0.3">
      <c r="A99" s="85" t="s">
        <v>319</v>
      </c>
      <c r="B99" s="75">
        <v>0</v>
      </c>
      <c r="C99" s="75">
        <f t="shared" si="26"/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3">
      <c r="A100" s="85" t="s">
        <v>320</v>
      </c>
      <c r="B100" s="75">
        <v>0</v>
      </c>
      <c r="C100" s="75">
        <f t="shared" si="26"/>
        <v>105.03</v>
      </c>
      <c r="D100" s="75">
        <v>105.03</v>
      </c>
      <c r="E100" s="75">
        <v>105.03</v>
      </c>
      <c r="F100" s="75">
        <v>105.03</v>
      </c>
      <c r="G100" s="75">
        <f t="shared" si="27"/>
        <v>0</v>
      </c>
    </row>
    <row r="101" spans="1:7" x14ac:dyDescent="0.3">
      <c r="A101" s="85" t="s">
        <v>321</v>
      </c>
      <c r="B101" s="75">
        <v>0</v>
      </c>
      <c r="C101" s="75">
        <f t="shared" si="26"/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3">
      <c r="A102" s="85" t="s">
        <v>322</v>
      </c>
      <c r="B102" s="75">
        <v>0</v>
      </c>
      <c r="C102" s="75">
        <f t="shared" si="26"/>
        <v>11815.04</v>
      </c>
      <c r="D102" s="75">
        <v>11815.04</v>
      </c>
      <c r="E102" s="75">
        <v>11815.04</v>
      </c>
      <c r="F102" s="75">
        <v>11815.04</v>
      </c>
      <c r="G102" s="75">
        <f t="shared" si="27"/>
        <v>0</v>
      </c>
    </row>
    <row r="103" spans="1:7" x14ac:dyDescent="0.3">
      <c r="A103" s="84" t="s">
        <v>323</v>
      </c>
      <c r="B103" s="83">
        <f>SUM(B104:B112)</f>
        <v>981315.26</v>
      </c>
      <c r="C103" s="83">
        <f>SUM(C104:C112)</f>
        <v>-940525.9</v>
      </c>
      <c r="D103" s="83">
        <f t="shared" ref="D103:E103" si="28">SUM(D104:D112)</f>
        <v>40789.360000000001</v>
      </c>
      <c r="E103" s="83">
        <f t="shared" si="28"/>
        <v>40789.360000000001</v>
      </c>
      <c r="F103" s="83">
        <f>SUM(F104:F112)</f>
        <v>40789.360000000001</v>
      </c>
      <c r="G103" s="83">
        <f>SUM(G104:G112)</f>
        <v>0</v>
      </c>
    </row>
    <row r="104" spans="1:7" x14ac:dyDescent="0.3">
      <c r="A104" s="85" t="s">
        <v>324</v>
      </c>
      <c r="B104" s="75">
        <v>0</v>
      </c>
      <c r="C104" s="75">
        <f t="shared" si="26"/>
        <v>0</v>
      </c>
      <c r="D104" s="162">
        <v>0</v>
      </c>
      <c r="E104" s="162">
        <v>0</v>
      </c>
      <c r="F104" s="162">
        <v>0</v>
      </c>
      <c r="G104" s="75">
        <f t="shared" si="27"/>
        <v>0</v>
      </c>
    </row>
    <row r="105" spans="1:7" x14ac:dyDescent="0.3">
      <c r="A105" s="85" t="s">
        <v>325</v>
      </c>
      <c r="B105" s="75">
        <v>0</v>
      </c>
      <c r="C105" s="75">
        <f t="shared" si="26"/>
        <v>0</v>
      </c>
      <c r="D105" s="162">
        <v>0</v>
      </c>
      <c r="E105" s="162">
        <v>0</v>
      </c>
      <c r="F105" s="162">
        <v>0</v>
      </c>
      <c r="G105" s="75">
        <f t="shared" si="27"/>
        <v>0</v>
      </c>
    </row>
    <row r="106" spans="1:7" x14ac:dyDescent="0.3">
      <c r="A106" s="85" t="s">
        <v>326</v>
      </c>
      <c r="B106" s="75">
        <v>0</v>
      </c>
      <c r="C106" s="75">
        <f t="shared" si="26"/>
        <v>10498</v>
      </c>
      <c r="D106" s="162">
        <v>10498</v>
      </c>
      <c r="E106" s="162">
        <v>10498</v>
      </c>
      <c r="F106" s="162">
        <v>10498</v>
      </c>
      <c r="G106" s="75">
        <f t="shared" si="27"/>
        <v>0</v>
      </c>
    </row>
    <row r="107" spans="1:7" x14ac:dyDescent="0.3">
      <c r="A107" s="85" t="s">
        <v>327</v>
      </c>
      <c r="B107" s="75">
        <v>0</v>
      </c>
      <c r="C107" s="75">
        <f t="shared" si="26"/>
        <v>26030.400000000001</v>
      </c>
      <c r="D107" s="162">
        <v>26030.400000000001</v>
      </c>
      <c r="E107" s="162">
        <v>26030.400000000001</v>
      </c>
      <c r="F107" s="162">
        <v>26030.400000000001</v>
      </c>
      <c r="G107" s="75">
        <f t="shared" si="27"/>
        <v>0</v>
      </c>
    </row>
    <row r="108" spans="1:7" x14ac:dyDescent="0.3">
      <c r="A108" s="85" t="s">
        <v>328</v>
      </c>
      <c r="B108" s="75">
        <v>981315.26</v>
      </c>
      <c r="C108" s="75">
        <f t="shared" si="26"/>
        <v>-977315.26</v>
      </c>
      <c r="D108" s="162">
        <v>4000</v>
      </c>
      <c r="E108" s="162">
        <v>4000</v>
      </c>
      <c r="F108" s="162">
        <v>4000</v>
      </c>
      <c r="G108" s="75">
        <f t="shared" si="27"/>
        <v>0</v>
      </c>
    </row>
    <row r="109" spans="1:7" x14ac:dyDescent="0.3">
      <c r="A109" s="85" t="s">
        <v>329</v>
      </c>
      <c r="B109" s="75">
        <v>0</v>
      </c>
      <c r="C109" s="75">
        <f t="shared" si="26"/>
        <v>0</v>
      </c>
      <c r="D109" s="162">
        <v>0</v>
      </c>
      <c r="E109" s="162">
        <v>0</v>
      </c>
      <c r="F109" s="162">
        <v>0</v>
      </c>
      <c r="G109" s="75">
        <f t="shared" si="27"/>
        <v>0</v>
      </c>
    </row>
    <row r="110" spans="1:7" x14ac:dyDescent="0.3">
      <c r="A110" s="85" t="s">
        <v>330</v>
      </c>
      <c r="B110" s="75">
        <v>0</v>
      </c>
      <c r="C110" s="75">
        <f t="shared" si="26"/>
        <v>0</v>
      </c>
      <c r="D110" s="162">
        <v>0</v>
      </c>
      <c r="E110" s="162">
        <v>0</v>
      </c>
      <c r="F110" s="162">
        <v>0</v>
      </c>
      <c r="G110" s="75">
        <f t="shared" si="27"/>
        <v>0</v>
      </c>
    </row>
    <row r="111" spans="1:7" x14ac:dyDescent="0.3">
      <c r="A111" s="85" t="s">
        <v>331</v>
      </c>
      <c r="B111" s="75">
        <v>0</v>
      </c>
      <c r="C111" s="75">
        <f t="shared" si="26"/>
        <v>260.95999999999998</v>
      </c>
      <c r="D111" s="162">
        <v>260.95999999999998</v>
      </c>
      <c r="E111" s="162">
        <v>260.95999999999998</v>
      </c>
      <c r="F111" s="162">
        <v>260.95999999999998</v>
      </c>
      <c r="G111" s="75">
        <f t="shared" si="27"/>
        <v>0</v>
      </c>
    </row>
    <row r="112" spans="1:7" x14ac:dyDescent="0.3">
      <c r="A112" s="85" t="s">
        <v>332</v>
      </c>
      <c r="B112" s="75">
        <v>0</v>
      </c>
      <c r="C112" s="75">
        <f t="shared" si="26"/>
        <v>0</v>
      </c>
      <c r="D112" s="75">
        <v>0</v>
      </c>
      <c r="E112" s="75">
        <v>0</v>
      </c>
      <c r="F112" s="75">
        <v>0</v>
      </c>
      <c r="G112" s="75">
        <f t="shared" si="27"/>
        <v>0</v>
      </c>
    </row>
    <row r="113" spans="1:7" x14ac:dyDescent="0.3">
      <c r="A113" s="84" t="s">
        <v>333</v>
      </c>
      <c r="B113" s="83">
        <f t="shared" ref="B113:G113" si="29">SUM(B114:B122)</f>
        <v>5282940</v>
      </c>
      <c r="C113" s="83">
        <f t="shared" si="29"/>
        <v>306649.34000000061</v>
      </c>
      <c r="D113" s="83">
        <f t="shared" si="29"/>
        <v>5589589.3400000008</v>
      </c>
      <c r="E113" s="83">
        <f t="shared" si="29"/>
        <v>5589589.3400000008</v>
      </c>
      <c r="F113" s="83">
        <f t="shared" si="29"/>
        <v>5576354.2199999997</v>
      </c>
      <c r="G113" s="83">
        <f t="shared" si="29"/>
        <v>0</v>
      </c>
    </row>
    <row r="114" spans="1:7" x14ac:dyDescent="0.3">
      <c r="A114" s="85" t="s">
        <v>334</v>
      </c>
      <c r="B114" s="75">
        <v>0</v>
      </c>
      <c r="C114" s="75">
        <f t="shared" si="26"/>
        <v>0</v>
      </c>
      <c r="D114" s="75">
        <v>0</v>
      </c>
      <c r="E114" s="75">
        <v>0</v>
      </c>
      <c r="F114" s="75">
        <v>0</v>
      </c>
      <c r="G114" s="75">
        <f t="shared" si="27"/>
        <v>0</v>
      </c>
    </row>
    <row r="115" spans="1:7" x14ac:dyDescent="0.3">
      <c r="A115" s="85" t="s">
        <v>335</v>
      </c>
      <c r="B115" s="75">
        <v>0</v>
      </c>
      <c r="C115" s="75">
        <f t="shared" si="26"/>
        <v>332940.7</v>
      </c>
      <c r="D115" s="75">
        <v>332940.7</v>
      </c>
      <c r="E115" s="75">
        <v>332940.7</v>
      </c>
      <c r="F115" s="75">
        <v>319705.58</v>
      </c>
      <c r="G115" s="75">
        <f t="shared" si="27"/>
        <v>0</v>
      </c>
    </row>
    <row r="116" spans="1:7" x14ac:dyDescent="0.3">
      <c r="A116" s="85" t="s">
        <v>336</v>
      </c>
      <c r="B116" s="75">
        <v>0</v>
      </c>
      <c r="C116" s="75">
        <f t="shared" si="26"/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3">
      <c r="A117" s="85" t="s">
        <v>337</v>
      </c>
      <c r="B117" s="75">
        <v>5282940</v>
      </c>
      <c r="C117" s="75">
        <f t="shared" si="26"/>
        <v>-26291.359999999404</v>
      </c>
      <c r="D117" s="75">
        <v>5256648.6400000006</v>
      </c>
      <c r="E117" s="75">
        <v>5256648.6400000006</v>
      </c>
      <c r="F117" s="75">
        <v>5256648.6399999997</v>
      </c>
      <c r="G117" s="75">
        <f t="shared" si="27"/>
        <v>0</v>
      </c>
    </row>
    <row r="118" spans="1:7" x14ac:dyDescent="0.3">
      <c r="A118" s="85" t="s">
        <v>338</v>
      </c>
      <c r="B118" s="75">
        <v>0</v>
      </c>
      <c r="C118" s="75">
        <f t="shared" si="26"/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3">
      <c r="A119" s="85" t="s">
        <v>339</v>
      </c>
      <c r="B119" s="75">
        <v>0</v>
      </c>
      <c r="C119" s="75">
        <f t="shared" si="26"/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3">
      <c r="A120" s="85" t="s">
        <v>340</v>
      </c>
      <c r="B120" s="75">
        <v>0</v>
      </c>
      <c r="C120" s="75">
        <f t="shared" si="26"/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3">
      <c r="A121" s="85" t="s">
        <v>341</v>
      </c>
      <c r="B121" s="75">
        <v>0</v>
      </c>
      <c r="C121" s="75">
        <f t="shared" si="26"/>
        <v>0</v>
      </c>
      <c r="D121" s="75">
        <v>0</v>
      </c>
      <c r="E121" s="75">
        <v>0</v>
      </c>
      <c r="F121" s="75">
        <v>0</v>
      </c>
      <c r="G121" s="75">
        <f t="shared" ref="G121:G122" si="30">D121-E121</f>
        <v>0</v>
      </c>
    </row>
    <row r="122" spans="1:7" x14ac:dyDescent="0.3">
      <c r="A122" s="85" t="s">
        <v>342</v>
      </c>
      <c r="B122" s="75">
        <v>0</v>
      </c>
      <c r="C122" s="75">
        <f t="shared" si="26"/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3">
      <c r="A123" s="84" t="s">
        <v>343</v>
      </c>
      <c r="B123" s="83">
        <f t="shared" ref="B123:G123" si="31">SUM(B124:B132)</f>
        <v>0</v>
      </c>
      <c r="C123" s="83">
        <f t="shared" si="31"/>
        <v>525959.24</v>
      </c>
      <c r="D123" s="83">
        <f t="shared" si="31"/>
        <v>525959.24</v>
      </c>
      <c r="E123" s="83">
        <f t="shared" si="31"/>
        <v>525959.24</v>
      </c>
      <c r="F123" s="83">
        <f t="shared" si="31"/>
        <v>525959.24</v>
      </c>
      <c r="G123" s="83">
        <f t="shared" si="31"/>
        <v>0</v>
      </c>
    </row>
    <row r="124" spans="1:7" x14ac:dyDescent="0.3">
      <c r="A124" s="85" t="s">
        <v>344</v>
      </c>
      <c r="B124" s="75">
        <v>0</v>
      </c>
      <c r="C124" s="75">
        <f t="shared" si="26"/>
        <v>515460.73000000004</v>
      </c>
      <c r="D124" s="75">
        <v>515460.73000000004</v>
      </c>
      <c r="E124" s="75">
        <v>515460.73000000004</v>
      </c>
      <c r="F124" s="75">
        <v>515460.73000000004</v>
      </c>
      <c r="G124" s="75">
        <f t="shared" ref="G124" si="32">D124-E124</f>
        <v>0</v>
      </c>
    </row>
    <row r="125" spans="1:7" x14ac:dyDescent="0.3">
      <c r="A125" s="85" t="s">
        <v>345</v>
      </c>
      <c r="B125" s="75">
        <v>0</v>
      </c>
      <c r="C125" s="75">
        <f t="shared" si="26"/>
        <v>0</v>
      </c>
      <c r="D125" s="75">
        <v>0</v>
      </c>
      <c r="E125" s="75">
        <v>0</v>
      </c>
      <c r="F125" s="75">
        <v>0</v>
      </c>
      <c r="G125" s="75">
        <f t="shared" ref="G125:G132" si="33">D125-E125</f>
        <v>0</v>
      </c>
    </row>
    <row r="126" spans="1:7" x14ac:dyDescent="0.3">
      <c r="A126" s="85" t="s">
        <v>346</v>
      </c>
      <c r="B126" s="75">
        <v>0</v>
      </c>
      <c r="C126" s="75">
        <f t="shared" si="26"/>
        <v>10498.51</v>
      </c>
      <c r="D126" s="75">
        <v>10498.51</v>
      </c>
      <c r="E126" s="75">
        <v>10498.51</v>
      </c>
      <c r="F126" s="75">
        <v>10498.51</v>
      </c>
      <c r="G126" s="75">
        <f t="shared" si="33"/>
        <v>0</v>
      </c>
    </row>
    <row r="127" spans="1:7" x14ac:dyDescent="0.3">
      <c r="A127" s="85" t="s">
        <v>347</v>
      </c>
      <c r="B127" s="75">
        <v>0</v>
      </c>
      <c r="C127" s="75">
        <f t="shared" si="26"/>
        <v>0</v>
      </c>
      <c r="D127" s="75">
        <v>0</v>
      </c>
      <c r="E127" s="75">
        <v>0</v>
      </c>
      <c r="F127" s="75">
        <v>0</v>
      </c>
      <c r="G127" s="75">
        <f t="shared" si="33"/>
        <v>0</v>
      </c>
    </row>
    <row r="128" spans="1:7" x14ac:dyDescent="0.3">
      <c r="A128" s="85" t="s">
        <v>348</v>
      </c>
      <c r="B128" s="75">
        <v>0</v>
      </c>
      <c r="C128" s="75">
        <f t="shared" si="26"/>
        <v>0</v>
      </c>
      <c r="D128" s="75">
        <v>0</v>
      </c>
      <c r="E128" s="75">
        <v>0</v>
      </c>
      <c r="F128" s="75">
        <v>0</v>
      </c>
      <c r="G128" s="75">
        <f t="shared" si="33"/>
        <v>0</v>
      </c>
    </row>
    <row r="129" spans="1:7" x14ac:dyDescent="0.3">
      <c r="A129" s="85" t="s">
        <v>349</v>
      </c>
      <c r="B129" s="75">
        <v>0</v>
      </c>
      <c r="C129" s="75">
        <f t="shared" si="26"/>
        <v>0</v>
      </c>
      <c r="D129" s="75">
        <v>0</v>
      </c>
      <c r="E129" s="75">
        <v>0</v>
      </c>
      <c r="F129" s="75">
        <v>0</v>
      </c>
      <c r="G129" s="75">
        <f t="shared" si="33"/>
        <v>0</v>
      </c>
    </row>
    <row r="130" spans="1:7" x14ac:dyDescent="0.3">
      <c r="A130" s="85" t="s">
        <v>350</v>
      </c>
      <c r="B130" s="75">
        <v>0</v>
      </c>
      <c r="C130" s="75">
        <f t="shared" si="26"/>
        <v>0</v>
      </c>
      <c r="D130" s="75">
        <v>0</v>
      </c>
      <c r="E130" s="75">
        <v>0</v>
      </c>
      <c r="F130" s="75">
        <v>0</v>
      </c>
      <c r="G130" s="75">
        <f t="shared" si="33"/>
        <v>0</v>
      </c>
    </row>
    <row r="131" spans="1:7" x14ac:dyDescent="0.3">
      <c r="A131" s="85" t="s">
        <v>351</v>
      </c>
      <c r="B131" s="75">
        <v>0</v>
      </c>
      <c r="C131" s="75">
        <f t="shared" si="26"/>
        <v>0</v>
      </c>
      <c r="D131" s="75">
        <v>0</v>
      </c>
      <c r="E131" s="75">
        <v>0</v>
      </c>
      <c r="F131" s="75">
        <v>0</v>
      </c>
      <c r="G131" s="75">
        <f t="shared" si="33"/>
        <v>0</v>
      </c>
    </row>
    <row r="132" spans="1:7" x14ac:dyDescent="0.3">
      <c r="A132" s="85" t="s">
        <v>352</v>
      </c>
      <c r="B132" s="75">
        <v>0</v>
      </c>
      <c r="C132" s="75">
        <f t="shared" si="26"/>
        <v>0</v>
      </c>
      <c r="D132" s="75">
        <v>0</v>
      </c>
      <c r="E132" s="75">
        <v>0</v>
      </c>
      <c r="F132" s="75">
        <v>0</v>
      </c>
      <c r="G132" s="75">
        <f t="shared" si="33"/>
        <v>0</v>
      </c>
    </row>
    <row r="133" spans="1:7" x14ac:dyDescent="0.3">
      <c r="A133" s="84" t="s">
        <v>353</v>
      </c>
      <c r="B133" s="83">
        <f t="shared" ref="B133:G133" si="34">SUM(B134:B136)</f>
        <v>961976.17</v>
      </c>
      <c r="C133" s="83">
        <f t="shared" si="34"/>
        <v>-961976.17</v>
      </c>
      <c r="D133" s="83">
        <f t="shared" si="34"/>
        <v>0</v>
      </c>
      <c r="E133" s="83">
        <f t="shared" si="34"/>
        <v>0</v>
      </c>
      <c r="F133" s="83">
        <f t="shared" si="34"/>
        <v>0</v>
      </c>
      <c r="G133" s="83">
        <f t="shared" si="34"/>
        <v>0</v>
      </c>
    </row>
    <row r="134" spans="1:7" x14ac:dyDescent="0.3">
      <c r="A134" s="85" t="s">
        <v>354</v>
      </c>
      <c r="B134" s="75">
        <v>961976.17</v>
      </c>
      <c r="C134" s="75">
        <f>-B134</f>
        <v>-961976.17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5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5"/>
        <v>0</v>
      </c>
    </row>
    <row r="137" spans="1:7" x14ac:dyDescent="0.3">
      <c r="A137" s="84" t="s">
        <v>357</v>
      </c>
      <c r="B137" s="83">
        <f t="shared" ref="B137:G137" si="36">SUM(B138:B142,B144:B145)</f>
        <v>0</v>
      </c>
      <c r="C137" s="83">
        <f t="shared" si="36"/>
        <v>0</v>
      </c>
      <c r="D137" s="83">
        <f t="shared" si="36"/>
        <v>0</v>
      </c>
      <c r="E137" s="83">
        <f t="shared" si="36"/>
        <v>0</v>
      </c>
      <c r="F137" s="83">
        <f t="shared" si="36"/>
        <v>0</v>
      </c>
      <c r="G137" s="83">
        <f t="shared" si="36"/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7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7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7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7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7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7"/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7"/>
        <v>0</v>
      </c>
    </row>
    <row r="146" spans="1:7" x14ac:dyDescent="0.3">
      <c r="A146" s="84" t="s">
        <v>366</v>
      </c>
      <c r="B146" s="83">
        <f t="shared" ref="B146:G146" si="38">SUM(B147:B149)</f>
        <v>0</v>
      </c>
      <c r="C146" s="83">
        <f t="shared" si="38"/>
        <v>0</v>
      </c>
      <c r="D146" s="83">
        <f t="shared" si="38"/>
        <v>0</v>
      </c>
      <c r="E146" s="83">
        <f t="shared" si="38"/>
        <v>0</v>
      </c>
      <c r="F146" s="83">
        <f t="shared" si="38"/>
        <v>0</v>
      </c>
      <c r="G146" s="83">
        <f t="shared" si="38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9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9"/>
        <v>0</v>
      </c>
    </row>
    <row r="150" spans="1:7" x14ac:dyDescent="0.3">
      <c r="A150" s="84" t="s">
        <v>370</v>
      </c>
      <c r="B150" s="83">
        <f t="shared" ref="B150:G150" si="40">SUM(B151:B157)</f>
        <v>0</v>
      </c>
      <c r="C150" s="83">
        <f t="shared" si="40"/>
        <v>0</v>
      </c>
      <c r="D150" s="83">
        <f t="shared" si="40"/>
        <v>0</v>
      </c>
      <c r="E150" s="83">
        <f t="shared" si="40"/>
        <v>0</v>
      </c>
      <c r="F150" s="83">
        <f t="shared" si="40"/>
        <v>0</v>
      </c>
      <c r="G150" s="83">
        <f t="shared" si="40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1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1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1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1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1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1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42">B9+B84</f>
        <v>182794110.78</v>
      </c>
      <c r="C159" s="90">
        <f t="shared" si="42"/>
        <v>23647353.520000011</v>
      </c>
      <c r="D159" s="90">
        <f>D9+D84</f>
        <v>206441464.30000001</v>
      </c>
      <c r="E159" s="90">
        <f t="shared" si="42"/>
        <v>201808147.35999998</v>
      </c>
      <c r="F159" s="90">
        <f t="shared" si="42"/>
        <v>200569353.47999999</v>
      </c>
      <c r="G159" s="90">
        <f t="shared" si="42"/>
        <v>4633316.9400000004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  <row r="162" spans="4:6" x14ac:dyDescent="0.3">
      <c r="D162" s="163"/>
      <c r="F162" s="16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D104:F111" xr:uid="{4520133F-77F9-4C31-B043-2CB19BB2D9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4:G57 B48:F48 B59:G61 B58:F58 B63:G70 B62:F62 B71:F92 B103:C103 B93:C93 E93:F93 B16:B17 B43:G47 B113:F113 B123:F123 B95:B102 B104:B107 B109:B112 B114:B116 B133:F133 B124 B135:F158 D134:F134 G11:G15 G16:G17 G19:G27 B50:B51 B52:F53 F103 B118:B122 D118:F122 B125:B132 D127:F132 B159:C159 E159:F159" unlockedFormula="1"/>
    <ignoredError sqref="G28 G38 G48 G58 G62 G71:G93 G103 G113 G121:G123 G12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4" zoomScale="75" zoomScaleNormal="75" workbookViewId="0">
      <selection activeCell="B10" sqref="B10:G10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3" t="s">
        <v>380</v>
      </c>
      <c r="B1" s="174"/>
      <c r="C1" s="174"/>
      <c r="D1" s="174"/>
      <c r="E1" s="174"/>
      <c r="F1" s="174"/>
      <c r="G1" s="175"/>
    </row>
    <row r="2" spans="1:7" ht="15" customHeight="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8" t="s">
        <v>4</v>
      </c>
      <c r="B7" s="170" t="s">
        <v>298</v>
      </c>
      <c r="C7" s="170"/>
      <c r="D7" s="170"/>
      <c r="E7" s="170"/>
      <c r="F7" s="170"/>
      <c r="G7" s="172" t="s">
        <v>299</v>
      </c>
    </row>
    <row r="8" spans="1:7" ht="28.8" x14ac:dyDescent="0.3">
      <c r="A8" s="16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1"/>
    </row>
    <row r="9" spans="1:7" ht="15.75" customHeight="1" x14ac:dyDescent="0.3">
      <c r="A9" s="26" t="s">
        <v>382</v>
      </c>
      <c r="B9" s="30">
        <f>SUM(B10:B17)</f>
        <v>175410341.34999999</v>
      </c>
      <c r="C9" s="30">
        <f t="shared" ref="C9:G9" si="0">SUM(C10:C17)</f>
        <v>23730961.170000009</v>
      </c>
      <c r="D9" s="30">
        <f t="shared" si="0"/>
        <v>199141302.52000001</v>
      </c>
      <c r="E9" s="30">
        <f t="shared" si="0"/>
        <v>194590271.03999999</v>
      </c>
      <c r="F9" s="30">
        <f t="shared" si="0"/>
        <v>193364712.28</v>
      </c>
      <c r="G9" s="30">
        <f t="shared" si="0"/>
        <v>4551031.4800000004</v>
      </c>
    </row>
    <row r="10" spans="1:7" x14ac:dyDescent="0.3">
      <c r="A10" s="63" t="s">
        <v>600</v>
      </c>
      <c r="B10" s="75">
        <v>175410341.34999999</v>
      </c>
      <c r="C10" s="75">
        <v>23730961.170000009</v>
      </c>
      <c r="D10" s="75">
        <v>199141302.52000001</v>
      </c>
      <c r="E10" s="75">
        <v>194590271.03999999</v>
      </c>
      <c r="F10" s="75">
        <v>193364712.28</v>
      </c>
      <c r="G10" s="75">
        <v>4551031.4800000004</v>
      </c>
    </row>
    <row r="11" spans="1:7" x14ac:dyDescent="0.3">
      <c r="A11" s="63" t="s">
        <v>383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385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386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387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388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389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150</v>
      </c>
      <c r="B18" s="49"/>
      <c r="C18" s="49"/>
      <c r="D18" s="49"/>
      <c r="E18" s="49"/>
      <c r="F18" s="49"/>
      <c r="G18" s="49"/>
    </row>
    <row r="19" spans="1:7" x14ac:dyDescent="0.3">
      <c r="A19" s="3" t="s">
        <v>390</v>
      </c>
      <c r="B19" s="4">
        <f>SUM(B20:B27)</f>
        <v>7383769.4299999997</v>
      </c>
      <c r="C19" s="4">
        <f t="shared" ref="C19:G19" si="1">SUM(C20:C27)</f>
        <v>-83607.649999999325</v>
      </c>
      <c r="D19" s="4">
        <f t="shared" si="1"/>
        <v>7300161.7800000012</v>
      </c>
      <c r="E19" s="4">
        <f t="shared" si="1"/>
        <v>7217876.3200000012</v>
      </c>
      <c r="F19" s="4">
        <f t="shared" si="1"/>
        <v>7204641.2000000002</v>
      </c>
      <c r="G19" s="4">
        <f t="shared" si="1"/>
        <v>82285.460000000021</v>
      </c>
    </row>
    <row r="20" spans="1:7" x14ac:dyDescent="0.3">
      <c r="A20" s="63" t="s">
        <v>600</v>
      </c>
      <c r="B20" s="75">
        <v>7383769.4299999997</v>
      </c>
      <c r="C20" s="75">
        <v>-83607.649999999325</v>
      </c>
      <c r="D20" s="75">
        <v>7300161.7800000012</v>
      </c>
      <c r="E20" s="75">
        <v>7217876.3200000012</v>
      </c>
      <c r="F20" s="75">
        <v>7204641.2000000002</v>
      </c>
      <c r="G20" s="75">
        <v>82285.460000000021</v>
      </c>
    </row>
    <row r="21" spans="1:7" x14ac:dyDescent="0.3">
      <c r="A21" s="63" t="s">
        <v>383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384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385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386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387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388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389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150</v>
      </c>
      <c r="B28" s="49"/>
      <c r="C28" s="49"/>
      <c r="D28" s="49"/>
      <c r="E28" s="49"/>
      <c r="F28" s="49"/>
      <c r="G28" s="49"/>
    </row>
    <row r="29" spans="1:7" x14ac:dyDescent="0.3">
      <c r="A29" s="3" t="s">
        <v>379</v>
      </c>
      <c r="B29" s="4">
        <f>SUM(B19,B9)</f>
        <v>182794110.78</v>
      </c>
      <c r="C29" s="4">
        <f t="shared" ref="C29:G29" si="2">SUM(C19,C9)</f>
        <v>23647353.520000011</v>
      </c>
      <c r="D29" s="4">
        <f t="shared" si="2"/>
        <v>206441464.30000001</v>
      </c>
      <c r="E29" s="4">
        <f t="shared" si="2"/>
        <v>201808147.35999998</v>
      </c>
      <c r="F29" s="4">
        <f t="shared" si="2"/>
        <v>200569353.47999999</v>
      </c>
      <c r="G29" s="4">
        <f t="shared" si="2"/>
        <v>4633316.9400000004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" zoomScale="75" zoomScaleNormal="75" workbookViewId="0">
      <selection activeCell="B25" sqref="B25:G25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9" t="s">
        <v>391</v>
      </c>
      <c r="B1" s="180"/>
      <c r="C1" s="180"/>
      <c r="D1" s="180"/>
      <c r="E1" s="180"/>
      <c r="F1" s="180"/>
      <c r="G1" s="180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392</v>
      </c>
      <c r="B3" s="114"/>
      <c r="C3" s="114"/>
      <c r="D3" s="114"/>
      <c r="E3" s="114"/>
      <c r="F3" s="114"/>
      <c r="G3" s="115"/>
    </row>
    <row r="4" spans="1:7" x14ac:dyDescent="0.3">
      <c r="A4" s="113" t="s">
        <v>393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8" t="s">
        <v>4</v>
      </c>
      <c r="B7" s="176" t="s">
        <v>298</v>
      </c>
      <c r="C7" s="177"/>
      <c r="D7" s="177"/>
      <c r="E7" s="177"/>
      <c r="F7" s="178"/>
      <c r="G7" s="172" t="s">
        <v>394</v>
      </c>
    </row>
    <row r="8" spans="1:7" ht="28.8" x14ac:dyDescent="0.3">
      <c r="A8" s="169"/>
      <c r="B8" s="25" t="s">
        <v>300</v>
      </c>
      <c r="C8" s="7" t="s">
        <v>395</v>
      </c>
      <c r="D8" s="25" t="s">
        <v>302</v>
      </c>
      <c r="E8" s="25" t="s">
        <v>186</v>
      </c>
      <c r="F8" s="32" t="s">
        <v>203</v>
      </c>
      <c r="G8" s="171"/>
    </row>
    <row r="9" spans="1:7" ht="16.5" customHeight="1" x14ac:dyDescent="0.3">
      <c r="A9" s="26" t="s">
        <v>396</v>
      </c>
      <c r="B9" s="30">
        <f>SUM(B10,B19,B27,B37)</f>
        <v>175410341.34999999</v>
      </c>
      <c r="C9" s="30">
        <f t="shared" ref="C9:G9" si="0">SUM(C10,C19,C27,C37)</f>
        <v>23730961.170000009</v>
      </c>
      <c r="D9" s="30">
        <f t="shared" si="0"/>
        <v>199141302.52000001</v>
      </c>
      <c r="E9" s="30">
        <f t="shared" si="0"/>
        <v>194590271.03999999</v>
      </c>
      <c r="F9" s="30">
        <f t="shared" si="0"/>
        <v>193364712.28</v>
      </c>
      <c r="G9" s="30">
        <f t="shared" si="0"/>
        <v>4551031.4800000004</v>
      </c>
    </row>
    <row r="10" spans="1:7" ht="15" customHeight="1" x14ac:dyDescent="0.3">
      <c r="A10" s="58" t="s">
        <v>397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405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406</v>
      </c>
      <c r="B19" s="47">
        <f>SUM(B20:B26)</f>
        <v>175410341.34999999</v>
      </c>
      <c r="C19" s="47">
        <f t="shared" ref="C19:G19" si="2">SUM(C20:C26)</f>
        <v>23730961.170000009</v>
      </c>
      <c r="D19" s="47">
        <f t="shared" si="2"/>
        <v>199141302.52000001</v>
      </c>
      <c r="E19" s="47">
        <f t="shared" si="2"/>
        <v>194590271.03999999</v>
      </c>
      <c r="F19" s="47">
        <f t="shared" si="2"/>
        <v>193364712.28</v>
      </c>
      <c r="G19" s="47">
        <f t="shared" si="2"/>
        <v>4551031.4800000004</v>
      </c>
    </row>
    <row r="20" spans="1:7" x14ac:dyDescent="0.3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408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412</v>
      </c>
      <c r="B25" s="47">
        <v>175410341.34999999</v>
      </c>
      <c r="C25" s="47">
        <v>23730961.170000009</v>
      </c>
      <c r="D25" s="47">
        <v>199141302.52000001</v>
      </c>
      <c r="E25" s="47">
        <v>194590271.03999999</v>
      </c>
      <c r="F25" s="47">
        <v>193364712.28</v>
      </c>
      <c r="G25" s="47">
        <v>4551031.4800000004</v>
      </c>
    </row>
    <row r="26" spans="1:7" x14ac:dyDescent="0.3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429</v>
      </c>
      <c r="B43" s="4">
        <f>SUM(B44,B53,B61,B71)</f>
        <v>7383769.4299999997</v>
      </c>
      <c r="C43" s="4">
        <f t="shared" ref="C43:G43" si="5">SUM(C44,C53,C61,C71)</f>
        <v>-83607.649999999325</v>
      </c>
      <c r="D43" s="4">
        <f t="shared" si="5"/>
        <v>7300161.7800000012</v>
      </c>
      <c r="E43" s="4">
        <f t="shared" si="5"/>
        <v>7217876.3200000012</v>
      </c>
      <c r="F43" s="4">
        <f t="shared" si="5"/>
        <v>7204641.2000000002</v>
      </c>
      <c r="G43" s="4">
        <f t="shared" si="5"/>
        <v>82285.460000000021</v>
      </c>
    </row>
    <row r="44" spans="1:7" x14ac:dyDescent="0.3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406</v>
      </c>
      <c r="B53" s="47">
        <f>SUM(B54:B60)</f>
        <v>7383769.4299999997</v>
      </c>
      <c r="C53" s="47">
        <f t="shared" ref="C53:G53" si="7">SUM(C54:C60)</f>
        <v>-83607.649999999325</v>
      </c>
      <c r="D53" s="47">
        <f t="shared" si="7"/>
        <v>7300161.7800000012</v>
      </c>
      <c r="E53" s="47">
        <f t="shared" si="7"/>
        <v>7217876.3200000012</v>
      </c>
      <c r="F53" s="47">
        <f t="shared" si="7"/>
        <v>7204641.2000000002</v>
      </c>
      <c r="G53" s="47">
        <f t="shared" si="7"/>
        <v>82285.460000000021</v>
      </c>
    </row>
    <row r="54" spans="1:7" x14ac:dyDescent="0.3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412</v>
      </c>
      <c r="B59" s="47">
        <v>7383769.4299999997</v>
      </c>
      <c r="C59" s="47">
        <v>-83607.649999999325</v>
      </c>
      <c r="D59" s="47">
        <v>7300161.7800000012</v>
      </c>
      <c r="E59" s="47">
        <v>7217876.3200000012</v>
      </c>
      <c r="F59" s="47">
        <v>7204641.2000000002</v>
      </c>
      <c r="G59" s="47">
        <v>82285.460000000021</v>
      </c>
    </row>
    <row r="60" spans="1:7" x14ac:dyDescent="0.3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182794110.78</v>
      </c>
      <c r="C77" s="4">
        <f t="shared" ref="C77:G77" si="10">C43+C9</f>
        <v>23647353.520000011</v>
      </c>
      <c r="D77" s="4">
        <f t="shared" si="10"/>
        <v>206441464.30000001</v>
      </c>
      <c r="E77" s="4">
        <f t="shared" si="10"/>
        <v>201808147.35999998</v>
      </c>
      <c r="F77" s="4">
        <f t="shared" si="10"/>
        <v>200569353.47999999</v>
      </c>
      <c r="G77" s="4">
        <f t="shared" si="10"/>
        <v>4633316.9400000004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58 B6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M16" sqref="M1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3" t="s">
        <v>430</v>
      </c>
      <c r="B1" s="165"/>
      <c r="C1" s="165"/>
      <c r="D1" s="165"/>
      <c r="E1" s="165"/>
      <c r="F1" s="165"/>
      <c r="G1" s="16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431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8" t="s">
        <v>432</v>
      </c>
      <c r="B7" s="171" t="s">
        <v>298</v>
      </c>
      <c r="C7" s="171"/>
      <c r="D7" s="171"/>
      <c r="E7" s="171"/>
      <c r="F7" s="171"/>
      <c r="G7" s="171" t="s">
        <v>299</v>
      </c>
    </row>
    <row r="8" spans="1:7" ht="28.8" x14ac:dyDescent="0.3">
      <c r="A8" s="169"/>
      <c r="B8" s="7" t="s">
        <v>300</v>
      </c>
      <c r="C8" s="33" t="s">
        <v>395</v>
      </c>
      <c r="D8" s="33" t="s">
        <v>231</v>
      </c>
      <c r="E8" s="33" t="s">
        <v>186</v>
      </c>
      <c r="F8" s="33" t="s">
        <v>203</v>
      </c>
      <c r="G8" s="181"/>
    </row>
    <row r="9" spans="1:7" ht="15.75" customHeight="1" x14ac:dyDescent="0.3">
      <c r="A9" s="26" t="s">
        <v>433</v>
      </c>
      <c r="B9" s="119">
        <f>SUM(B10,B11,B12,B15,B16,B19)</f>
        <v>142862354.78</v>
      </c>
      <c r="C9" s="119">
        <f t="shared" ref="C9:G9" si="0">SUM(C10,C11,C12,C15,C16,C19)</f>
        <v>1853137.7800000086</v>
      </c>
      <c r="D9" s="119">
        <f t="shared" si="0"/>
        <v>144715492.56</v>
      </c>
      <c r="E9" s="119">
        <f t="shared" si="0"/>
        <v>143555492.56</v>
      </c>
      <c r="F9" s="119">
        <f t="shared" si="0"/>
        <v>143555492.56</v>
      </c>
      <c r="G9" s="119">
        <f t="shared" si="0"/>
        <v>1160000</v>
      </c>
    </row>
    <row r="10" spans="1:7" x14ac:dyDescent="0.3">
      <c r="A10" s="58" t="s">
        <v>434</v>
      </c>
      <c r="B10" s="75">
        <v>142862354.78</v>
      </c>
      <c r="C10" s="75">
        <v>1853137.7800000086</v>
      </c>
      <c r="D10" s="75">
        <v>144715492.56</v>
      </c>
      <c r="E10" s="75">
        <v>143555492.56</v>
      </c>
      <c r="F10" s="75">
        <v>143555492.56</v>
      </c>
      <c r="G10" s="76">
        <v>1160000</v>
      </c>
    </row>
    <row r="11" spans="1:7" ht="15.75" customHeight="1" x14ac:dyDescent="0.3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445</v>
      </c>
      <c r="B33" s="119">
        <f>B21+B9</f>
        <v>142862354.78</v>
      </c>
      <c r="C33" s="119">
        <f t="shared" ref="C33:G33" si="8">C21+C9</f>
        <v>1853137.7800000086</v>
      </c>
      <c r="D33" s="119">
        <f t="shared" si="8"/>
        <v>144715492.56</v>
      </c>
      <c r="E33" s="119">
        <f t="shared" si="8"/>
        <v>143555492.56</v>
      </c>
      <c r="F33" s="119">
        <f t="shared" si="8"/>
        <v>143555492.56</v>
      </c>
      <c r="G33" s="119">
        <f t="shared" si="8"/>
        <v>1160000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cp:lastPrinted>2024-03-20T14:35:03Z</cp:lastPrinted>
  <dcterms:created xsi:type="dcterms:W3CDTF">2023-03-16T22:14:51Z</dcterms:created>
  <dcterms:modified xsi:type="dcterms:W3CDTF">2025-01-21T18:15:29Z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